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showInkAnnotation="0" codeName="ThisWorkbook" defaultThemeVersion="124226"/>
  <bookViews>
    <workbookView xWindow="288" yWindow="132" windowWidth="22440" windowHeight="8232"/>
  </bookViews>
  <sheets>
    <sheet name="Tx - Incidence arro,dis" sheetId="1" r:id="rId1"/>
    <sheet name="Feuil2" sheetId="2" r:id="rId2"/>
    <sheet name="Feuil3" sheetId="3" r:id="rId3"/>
  </sheets>
  <calcPr calcId="145621" iterate="1" iterateDelta="1E-10"/>
</workbook>
</file>

<file path=xl/calcChain.xml><?xml version="1.0" encoding="utf-8"?>
<calcChain xmlns="http://schemas.openxmlformats.org/spreadsheetml/2006/main">
  <c r="AQ72" i="1" l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4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AQ124" i="1" s="1"/>
  <c r="AQ125" i="1" s="1"/>
  <c r="AQ126" i="1" s="1"/>
  <c r="AQ127" i="1" s="1"/>
  <c r="AQ128" i="1" s="1"/>
  <c r="AQ129" i="1" s="1"/>
  <c r="AQ130" i="1" s="1"/>
  <c r="AQ131" i="1" s="1"/>
  <c r="AQ132" i="1" s="1"/>
  <c r="AQ133" i="1" s="1"/>
  <c r="AQ134" i="1" s="1"/>
  <c r="AQ135" i="1" s="1"/>
  <c r="AQ136" i="1" s="1"/>
  <c r="AQ137" i="1" s="1"/>
  <c r="AQ138" i="1" s="1"/>
  <c r="AQ139" i="1" s="1"/>
  <c r="AQ140" i="1" s="1"/>
  <c r="AQ141" i="1" s="1"/>
  <c r="AQ142" i="1" s="1"/>
  <c r="AQ143" i="1" s="1"/>
  <c r="AQ144" i="1" s="1"/>
  <c r="O19" i="1" l="1"/>
  <c r="Z19" i="1" s="1"/>
  <c r="N19" i="1"/>
  <c r="Y19" i="1" s="1"/>
  <c r="M19" i="1"/>
  <c r="AD24" i="1" l="1"/>
  <c r="AD23" i="1"/>
  <c r="AD22" i="1"/>
  <c r="S24" i="1"/>
  <c r="S23" i="1"/>
  <c r="S22" i="1"/>
  <c r="H24" i="1"/>
  <c r="H23" i="1"/>
  <c r="H22" i="1"/>
  <c r="B16" i="1" l="1"/>
  <c r="G7" i="1" l="1"/>
  <c r="I5" i="1"/>
  <c r="N28" i="1" l="1"/>
  <c r="N36" i="1"/>
  <c r="N44" i="1"/>
  <c r="N52" i="1"/>
  <c r="N60" i="1"/>
  <c r="N68" i="1"/>
  <c r="N76" i="1"/>
  <c r="N84" i="1"/>
  <c r="N29" i="1"/>
  <c r="N37" i="1"/>
  <c r="N45" i="1"/>
  <c r="N53" i="1"/>
  <c r="N61" i="1"/>
  <c r="N69" i="1"/>
  <c r="N77" i="1"/>
  <c r="N85" i="1"/>
  <c r="N32" i="1"/>
  <c r="N40" i="1"/>
  <c r="N48" i="1"/>
  <c r="N56" i="1"/>
  <c r="N64" i="1"/>
  <c r="N72" i="1"/>
  <c r="N80" i="1"/>
  <c r="N38" i="1"/>
  <c r="N50" i="1"/>
  <c r="N63" i="1"/>
  <c r="N75" i="1"/>
  <c r="N26" i="1"/>
  <c r="N39" i="1"/>
  <c r="N51" i="1"/>
  <c r="N65" i="1"/>
  <c r="N78" i="1"/>
  <c r="N27" i="1"/>
  <c r="N41" i="1"/>
  <c r="N54" i="1"/>
  <c r="N66" i="1"/>
  <c r="N79" i="1"/>
  <c r="N30" i="1"/>
  <c r="N42" i="1"/>
  <c r="N55" i="1"/>
  <c r="N67" i="1"/>
  <c r="N81" i="1"/>
  <c r="N31" i="1"/>
  <c r="N43" i="1"/>
  <c r="N57" i="1"/>
  <c r="N70" i="1"/>
  <c r="N82" i="1"/>
  <c r="N33" i="1"/>
  <c r="N46" i="1"/>
  <c r="N58" i="1"/>
  <c r="N71" i="1"/>
  <c r="N83" i="1"/>
  <c r="N34" i="1"/>
  <c r="N47" i="1"/>
  <c r="N59" i="1"/>
  <c r="N73" i="1"/>
  <c r="N74" i="1"/>
  <c r="N49" i="1"/>
  <c r="N62" i="1"/>
  <c r="N35" i="1"/>
  <c r="C143" i="1"/>
  <c r="C135" i="1"/>
  <c r="C127" i="1"/>
  <c r="C119" i="1"/>
  <c r="C111" i="1"/>
  <c r="C103" i="1"/>
  <c r="C95" i="1"/>
  <c r="C87" i="1"/>
  <c r="C142" i="1"/>
  <c r="C134" i="1"/>
  <c r="C126" i="1"/>
  <c r="C118" i="1"/>
  <c r="C110" i="1"/>
  <c r="C102" i="1"/>
  <c r="C94" i="1"/>
  <c r="C86" i="1"/>
  <c r="C141" i="1"/>
  <c r="C133" i="1"/>
  <c r="C125" i="1"/>
  <c r="C117" i="1"/>
  <c r="C109" i="1"/>
  <c r="C101" i="1"/>
  <c r="C93" i="1"/>
  <c r="C85" i="1"/>
  <c r="C140" i="1"/>
  <c r="C132" i="1"/>
  <c r="C124" i="1"/>
  <c r="C116" i="1"/>
  <c r="C108" i="1"/>
  <c r="C100" i="1"/>
  <c r="C92" i="1"/>
  <c r="C88" i="1"/>
  <c r="C139" i="1"/>
  <c r="C131" i="1"/>
  <c r="C123" i="1"/>
  <c r="C115" i="1"/>
  <c r="C107" i="1"/>
  <c r="C99" i="1"/>
  <c r="C91" i="1"/>
  <c r="C138" i="1"/>
  <c r="C130" i="1"/>
  <c r="C122" i="1"/>
  <c r="C114" i="1"/>
  <c r="C106" i="1"/>
  <c r="C98" i="1"/>
  <c r="C90" i="1"/>
  <c r="C26" i="1"/>
  <c r="C137" i="1"/>
  <c r="C129" i="1"/>
  <c r="C121" i="1"/>
  <c r="C113" i="1"/>
  <c r="C105" i="1"/>
  <c r="C97" i="1"/>
  <c r="C89" i="1"/>
  <c r="C144" i="1"/>
  <c r="C136" i="1"/>
  <c r="C128" i="1"/>
  <c r="C120" i="1"/>
  <c r="C112" i="1"/>
  <c r="C104" i="1"/>
  <c r="C96" i="1"/>
  <c r="C82" i="1"/>
  <c r="C74" i="1"/>
  <c r="C66" i="1"/>
  <c r="C58" i="1"/>
  <c r="C50" i="1"/>
  <c r="C42" i="1"/>
  <c r="C34" i="1"/>
  <c r="C81" i="1"/>
  <c r="C73" i="1"/>
  <c r="C65" i="1"/>
  <c r="C57" i="1"/>
  <c r="C49" i="1"/>
  <c r="C41" i="1"/>
  <c r="C33" i="1"/>
  <c r="C80" i="1"/>
  <c r="C72" i="1"/>
  <c r="C64" i="1"/>
  <c r="C56" i="1"/>
  <c r="C48" i="1"/>
  <c r="C40" i="1"/>
  <c r="C32" i="1"/>
  <c r="C79" i="1"/>
  <c r="C71" i="1"/>
  <c r="C63" i="1"/>
  <c r="C55" i="1"/>
  <c r="C47" i="1"/>
  <c r="C39" i="1"/>
  <c r="C31" i="1"/>
  <c r="C36" i="1"/>
  <c r="C75" i="1"/>
  <c r="C67" i="1"/>
  <c r="C51" i="1"/>
  <c r="C27" i="1"/>
  <c r="C78" i="1"/>
  <c r="C70" i="1"/>
  <c r="C62" i="1"/>
  <c r="C54" i="1"/>
  <c r="C46" i="1"/>
  <c r="C38" i="1"/>
  <c r="C30" i="1"/>
  <c r="C77" i="1"/>
  <c r="C69" i="1"/>
  <c r="C61" i="1"/>
  <c r="C53" i="1"/>
  <c r="C45" i="1"/>
  <c r="C37" i="1"/>
  <c r="C29" i="1"/>
  <c r="C84" i="1"/>
  <c r="C76" i="1"/>
  <c r="C68" i="1"/>
  <c r="C60" i="1"/>
  <c r="C52" i="1"/>
  <c r="C44" i="1"/>
  <c r="C28" i="1"/>
  <c r="C83" i="1"/>
  <c r="C59" i="1"/>
  <c r="C43" i="1"/>
  <c r="C35" i="1"/>
  <c r="I90" i="1" l="1"/>
  <c r="J90" i="1"/>
  <c r="J99" i="1"/>
  <c r="I99" i="1"/>
  <c r="I101" i="1"/>
  <c r="J101" i="1"/>
  <c r="J103" i="1"/>
  <c r="I103" i="1"/>
  <c r="J96" i="1"/>
  <c r="I96" i="1"/>
  <c r="J97" i="1"/>
  <c r="I97" i="1"/>
  <c r="J98" i="1"/>
  <c r="I98" i="1"/>
  <c r="J107" i="1"/>
  <c r="I107" i="1"/>
  <c r="J108" i="1"/>
  <c r="I108" i="1"/>
  <c r="J109" i="1"/>
  <c r="I109" i="1"/>
  <c r="J110" i="1"/>
  <c r="I110" i="1"/>
  <c r="I111" i="1"/>
  <c r="J111" i="1"/>
  <c r="J104" i="1"/>
  <c r="I104" i="1"/>
  <c r="I105" i="1"/>
  <c r="J105" i="1"/>
  <c r="I106" i="1"/>
  <c r="J106" i="1"/>
  <c r="J115" i="1"/>
  <c r="I115" i="1"/>
  <c r="I116" i="1"/>
  <c r="J116" i="1"/>
  <c r="I117" i="1"/>
  <c r="J117" i="1"/>
  <c r="J118" i="1"/>
  <c r="I118" i="1"/>
  <c r="J119" i="1"/>
  <c r="I119" i="1"/>
  <c r="J113" i="1"/>
  <c r="I113" i="1"/>
  <c r="J114" i="1"/>
  <c r="I114" i="1"/>
  <c r="J123" i="1"/>
  <c r="I123" i="1"/>
  <c r="J124" i="1"/>
  <c r="I124" i="1"/>
  <c r="J125" i="1"/>
  <c r="I125" i="1"/>
  <c r="J126" i="1"/>
  <c r="I126" i="1"/>
  <c r="I127" i="1"/>
  <c r="J127" i="1"/>
  <c r="J121" i="1"/>
  <c r="I121" i="1"/>
  <c r="I132" i="1"/>
  <c r="J132" i="1"/>
  <c r="J135" i="1"/>
  <c r="I135" i="1"/>
  <c r="J112" i="1"/>
  <c r="I112" i="1"/>
  <c r="J120" i="1"/>
  <c r="I120" i="1"/>
  <c r="I122" i="1"/>
  <c r="J122" i="1"/>
  <c r="J131" i="1"/>
  <c r="I131" i="1"/>
  <c r="I133" i="1"/>
  <c r="J133" i="1"/>
  <c r="J134" i="1"/>
  <c r="I134" i="1"/>
  <c r="J128" i="1"/>
  <c r="I128" i="1"/>
  <c r="J129" i="1"/>
  <c r="I129" i="1"/>
  <c r="J130" i="1"/>
  <c r="I130" i="1"/>
  <c r="J139" i="1"/>
  <c r="I139" i="1"/>
  <c r="J140" i="1"/>
  <c r="I140" i="1"/>
  <c r="J141" i="1"/>
  <c r="I141" i="1"/>
  <c r="J142" i="1"/>
  <c r="I142" i="1"/>
  <c r="I143" i="1"/>
  <c r="J143" i="1"/>
  <c r="J136" i="1"/>
  <c r="I136" i="1"/>
  <c r="J137" i="1"/>
  <c r="I137" i="1"/>
  <c r="I138" i="1"/>
  <c r="J138" i="1"/>
  <c r="J88" i="1"/>
  <c r="I88" i="1"/>
  <c r="J86" i="1"/>
  <c r="I86" i="1"/>
  <c r="I87" i="1"/>
  <c r="J87" i="1"/>
  <c r="J144" i="1"/>
  <c r="I144" i="1"/>
  <c r="J91" i="1"/>
  <c r="I91" i="1"/>
  <c r="I92" i="1"/>
  <c r="J92" i="1"/>
  <c r="J93" i="1"/>
  <c r="I93" i="1"/>
  <c r="J94" i="1"/>
  <c r="I94" i="1"/>
  <c r="I95" i="1"/>
  <c r="J95" i="1"/>
  <c r="J89" i="1"/>
  <c r="I89" i="1"/>
  <c r="I100" i="1"/>
  <c r="J100" i="1"/>
  <c r="J102" i="1"/>
  <c r="I102" i="1"/>
  <c r="X19" i="1" l="1"/>
  <c r="AB25" i="1" l="1"/>
  <c r="AG21" i="1"/>
  <c r="AE25" i="1" l="1"/>
  <c r="Z26" i="1"/>
  <c r="V21" i="1"/>
  <c r="K21" i="1" l="1"/>
  <c r="Q25" i="1" l="1"/>
  <c r="T25" i="1" l="1"/>
  <c r="O26" i="1"/>
  <c r="R26" i="1" s="1"/>
  <c r="S26" i="1" s="1"/>
  <c r="F25" i="1"/>
  <c r="I25" i="1" s="1"/>
  <c r="D26" i="1" l="1"/>
  <c r="J30" i="1"/>
  <c r="I30" i="1"/>
  <c r="J48" i="1" s="1"/>
  <c r="J39" i="1"/>
  <c r="I39" i="1"/>
  <c r="J32" i="1"/>
  <c r="I32" i="1"/>
  <c r="J40" i="1"/>
  <c r="I40" i="1"/>
  <c r="J34" i="1"/>
  <c r="I34" i="1"/>
  <c r="J41" i="1"/>
  <c r="I41" i="1"/>
  <c r="J26" i="1"/>
  <c r="I26" i="1"/>
  <c r="J58" i="1"/>
  <c r="I58" i="1"/>
  <c r="J76" i="1" s="1"/>
  <c r="J43" i="1"/>
  <c r="I43" i="1"/>
  <c r="J61" i="1" s="1"/>
  <c r="J50" i="1"/>
  <c r="I50" i="1"/>
  <c r="J35" i="1"/>
  <c r="I35" i="1"/>
  <c r="J59" i="1"/>
  <c r="I59" i="1"/>
  <c r="J28" i="1"/>
  <c r="I28" i="1"/>
  <c r="J36" i="1"/>
  <c r="I36" i="1"/>
  <c r="I54" i="1" s="1"/>
  <c r="J52" i="1"/>
  <c r="I52" i="1"/>
  <c r="I68" i="1"/>
  <c r="J33" i="1"/>
  <c r="I33" i="1"/>
  <c r="J27" i="1"/>
  <c r="I27" i="1"/>
  <c r="J51" i="1"/>
  <c r="I51" i="1"/>
  <c r="J69" i="1" s="1"/>
  <c r="J29" i="1"/>
  <c r="I29" i="1"/>
  <c r="J37" i="1"/>
  <c r="I37" i="1"/>
  <c r="I55" i="1" s="1"/>
  <c r="J45" i="1"/>
  <c r="J53" i="1"/>
  <c r="I53" i="1"/>
  <c r="I71" i="1" s="1"/>
  <c r="I69" i="1"/>
  <c r="J77" i="1"/>
  <c r="J57" i="1"/>
  <c r="I57" i="1"/>
  <c r="J46" i="1"/>
  <c r="I46" i="1"/>
  <c r="J70" i="1"/>
  <c r="I49" i="1"/>
  <c r="J38" i="1"/>
  <c r="I38" i="1"/>
  <c r="J31" i="1"/>
  <c r="I31" i="1"/>
  <c r="J49" i="1" s="1"/>
  <c r="J47" i="1"/>
  <c r="I47" i="1"/>
  <c r="J65" i="1" s="1"/>
  <c r="I44" i="1" l="1"/>
  <c r="E26" i="1"/>
  <c r="J62" i="1"/>
  <c r="I62" i="1"/>
  <c r="J44" i="1"/>
  <c r="J72" i="1"/>
  <c r="I72" i="1"/>
  <c r="J73" i="1"/>
  <c r="I73" i="1"/>
  <c r="J80" i="1"/>
  <c r="J55" i="1"/>
  <c r="I61" i="1"/>
  <c r="I76" i="1"/>
  <c r="I67" i="1"/>
  <c r="I64" i="1"/>
  <c r="J67" i="1"/>
  <c r="J64" i="1"/>
  <c r="J54" i="1"/>
  <c r="I65" i="1"/>
  <c r="I56" i="1"/>
  <c r="J75" i="1"/>
  <c r="J68" i="1"/>
  <c r="I70" i="1"/>
  <c r="I77" i="1"/>
  <c r="I45" i="1"/>
  <c r="J56" i="1"/>
  <c r="J71" i="1"/>
  <c r="I80" i="1"/>
  <c r="I48" i="1"/>
  <c r="I75" i="1"/>
  <c r="G26" i="1"/>
  <c r="F26" i="1" l="1"/>
  <c r="J79" i="1"/>
  <c r="I79" i="1"/>
  <c r="J63" i="1"/>
  <c r="I63" i="1"/>
  <c r="J82" i="1"/>
  <c r="I82" i="1"/>
  <c r="I74" i="1"/>
  <c r="J74" i="1"/>
  <c r="J66" i="1"/>
  <c r="I66" i="1"/>
  <c r="J83" i="1"/>
  <c r="I83" i="1"/>
  <c r="H26" i="1"/>
  <c r="AC26" i="1"/>
  <c r="D27" i="1" l="1"/>
  <c r="I84" i="1"/>
  <c r="J84" i="1"/>
  <c r="I81" i="1"/>
  <c r="J81" i="1"/>
  <c r="AD26" i="1"/>
  <c r="E27" i="1" l="1"/>
  <c r="G27" i="1"/>
  <c r="H27" i="1" l="1"/>
  <c r="F27" i="1"/>
  <c r="D28" i="1" l="1"/>
  <c r="G28" i="1" s="1"/>
  <c r="E28" i="1" l="1"/>
  <c r="H28" i="1"/>
  <c r="F28" i="1" l="1"/>
  <c r="D29" i="1" l="1"/>
  <c r="G29" i="1" s="1"/>
  <c r="E29" i="1" l="1"/>
  <c r="H29" i="1"/>
  <c r="F29" i="1" l="1"/>
  <c r="D30" i="1" l="1"/>
  <c r="G30" i="1" s="1"/>
  <c r="E30" i="1" l="1"/>
  <c r="H30" i="1"/>
  <c r="F30" i="1" l="1"/>
  <c r="D31" i="1" l="1"/>
  <c r="G31" i="1" s="1"/>
  <c r="H31" i="1" s="1"/>
  <c r="E31" i="1" l="1"/>
  <c r="F31" i="1" l="1"/>
  <c r="D32" i="1" l="1"/>
  <c r="G32" i="1" s="1"/>
  <c r="H32" i="1" s="1"/>
  <c r="E32" i="1" l="1"/>
  <c r="F32" i="1" l="1"/>
  <c r="D33" i="1" l="1"/>
  <c r="G33" i="1" s="1"/>
  <c r="H33" i="1" s="1"/>
  <c r="E33" i="1" l="1"/>
  <c r="F33" i="1" l="1"/>
  <c r="D34" i="1" l="1"/>
  <c r="E34" i="1" l="1"/>
  <c r="G34" i="1"/>
  <c r="H34" i="1" s="1"/>
  <c r="F34" i="1" l="1"/>
  <c r="D35" i="1" l="1"/>
  <c r="E35" i="1" l="1"/>
  <c r="G35" i="1"/>
  <c r="H35" i="1" s="1"/>
  <c r="AU72" i="1" l="1"/>
  <c r="F35" i="1"/>
  <c r="AU73" i="1" l="1"/>
  <c r="D36" i="1"/>
  <c r="AU74" i="1" l="1"/>
  <c r="E36" i="1"/>
  <c r="G36" i="1"/>
  <c r="H36" i="1" s="1"/>
  <c r="AU75" i="1" l="1"/>
  <c r="F36" i="1"/>
  <c r="AU76" i="1" l="1"/>
  <c r="D37" i="1"/>
  <c r="AU77" i="1" l="1"/>
  <c r="E37" i="1"/>
  <c r="G37" i="1"/>
  <c r="H37" i="1" s="1"/>
  <c r="AU78" i="1" l="1"/>
  <c r="F37" i="1"/>
  <c r="AU79" i="1" l="1"/>
  <c r="D38" i="1"/>
  <c r="AU80" i="1" l="1"/>
  <c r="E38" i="1"/>
  <c r="G38" i="1"/>
  <c r="H38" i="1" s="1"/>
  <c r="AR72" i="1" l="1"/>
  <c r="AS72" i="1" s="1"/>
  <c r="AT72" i="1" s="1"/>
  <c r="AU81" i="1"/>
  <c r="F38" i="1"/>
  <c r="AR73" i="1" l="1"/>
  <c r="AS73" i="1" s="1"/>
  <c r="AT73" i="1" s="1"/>
  <c r="AU82" i="1"/>
  <c r="D39" i="1"/>
  <c r="AR74" i="1" l="1"/>
  <c r="AS74" i="1" s="1"/>
  <c r="AT74" i="1" s="1"/>
  <c r="AU83" i="1"/>
  <c r="E39" i="1"/>
  <c r="G39" i="1"/>
  <c r="H39" i="1" s="1"/>
  <c r="AR75" i="1" l="1"/>
  <c r="AS75" i="1" s="1"/>
  <c r="AT75" i="1" s="1"/>
  <c r="AU84" i="1"/>
  <c r="F39" i="1"/>
  <c r="I42" i="1"/>
  <c r="J42" i="1"/>
  <c r="I60" i="1"/>
  <c r="J60" i="1"/>
  <c r="I78" i="1"/>
  <c r="J78" i="1"/>
  <c r="AU85" i="1" l="1"/>
  <c r="AR76" i="1"/>
  <c r="AS76" i="1" s="1"/>
  <c r="AT76" i="1" s="1"/>
  <c r="D40" i="1"/>
  <c r="AR77" i="1" l="1"/>
  <c r="AS77" i="1" s="1"/>
  <c r="AT77" i="1" s="1"/>
  <c r="AU86" i="1"/>
  <c r="E40" i="1"/>
  <c r="G40" i="1"/>
  <c r="H40" i="1" s="1"/>
  <c r="AR78" i="1" l="1"/>
  <c r="AS78" i="1" s="1"/>
  <c r="AT78" i="1" s="1"/>
  <c r="AU87" i="1"/>
  <c r="F40" i="1"/>
  <c r="AR79" i="1" l="1"/>
  <c r="AS79" i="1" s="1"/>
  <c r="AT79" i="1" s="1"/>
  <c r="AU88" i="1"/>
  <c r="D41" i="1"/>
  <c r="AR80" i="1" l="1"/>
  <c r="AS80" i="1" s="1"/>
  <c r="AT80" i="1" s="1"/>
  <c r="AU89" i="1"/>
  <c r="E41" i="1"/>
  <c r="G41" i="1"/>
  <c r="H41" i="1" s="1"/>
  <c r="AR81" i="1" l="1"/>
  <c r="AS81" i="1" s="1"/>
  <c r="AT81" i="1" s="1"/>
  <c r="AU90" i="1"/>
  <c r="F41" i="1"/>
  <c r="AR82" i="1" l="1"/>
  <c r="AS82" i="1" s="1"/>
  <c r="AT82" i="1" s="1"/>
  <c r="AU91" i="1"/>
  <c r="D42" i="1"/>
  <c r="AR83" i="1" l="1"/>
  <c r="AS83" i="1" s="1"/>
  <c r="AT83" i="1" s="1"/>
  <c r="AU92" i="1"/>
  <c r="E42" i="1"/>
  <c r="G42" i="1"/>
  <c r="H42" i="1" s="1"/>
  <c r="AR84" i="1" l="1"/>
  <c r="AS84" i="1" s="1"/>
  <c r="AT84" i="1" s="1"/>
  <c r="AU93" i="1"/>
  <c r="F42" i="1"/>
  <c r="AR85" i="1" l="1"/>
  <c r="AS85" i="1" s="1"/>
  <c r="AT85" i="1" s="1"/>
  <c r="AU94" i="1"/>
  <c r="D43" i="1"/>
  <c r="AR86" i="1" l="1"/>
  <c r="AS86" i="1" s="1"/>
  <c r="AT86" i="1" s="1"/>
  <c r="AU95" i="1"/>
  <c r="E43" i="1"/>
  <c r="G43" i="1"/>
  <c r="H43" i="1" s="1"/>
  <c r="AR87" i="1" l="1"/>
  <c r="AS87" i="1" s="1"/>
  <c r="AT87" i="1" s="1"/>
  <c r="AU96" i="1"/>
  <c r="F43" i="1"/>
  <c r="AR88" i="1" l="1"/>
  <c r="AS88" i="1" s="1"/>
  <c r="AT88" i="1" s="1"/>
  <c r="AU97" i="1"/>
  <c r="D44" i="1"/>
  <c r="AR89" i="1" l="1"/>
  <c r="AS89" i="1" s="1"/>
  <c r="AT89" i="1" s="1"/>
  <c r="AU98" i="1"/>
  <c r="E44" i="1"/>
  <c r="G44" i="1"/>
  <c r="H44" i="1" s="1"/>
  <c r="AR90" i="1" l="1"/>
  <c r="AS90" i="1" s="1"/>
  <c r="AT90" i="1"/>
  <c r="AU99" i="1"/>
  <c r="F44" i="1"/>
  <c r="AR91" i="1" l="1"/>
  <c r="AS91" i="1" s="1"/>
  <c r="AT91" i="1" s="1"/>
  <c r="AU100" i="1"/>
  <c r="D45" i="1"/>
  <c r="AR92" i="1" l="1"/>
  <c r="AS92" i="1" s="1"/>
  <c r="AT92" i="1" s="1"/>
  <c r="AU101" i="1"/>
  <c r="E45" i="1"/>
  <c r="G45" i="1"/>
  <c r="H45" i="1" s="1"/>
  <c r="AR93" i="1" l="1"/>
  <c r="AS93" i="1" s="1"/>
  <c r="AT93" i="1" s="1"/>
  <c r="AU102" i="1"/>
  <c r="F45" i="1"/>
  <c r="AR94" i="1" l="1"/>
  <c r="AS94" i="1" s="1"/>
  <c r="AT94" i="1" s="1"/>
  <c r="AU103" i="1"/>
  <c r="D46" i="1"/>
  <c r="AR95" i="1" l="1"/>
  <c r="AS95" i="1" s="1"/>
  <c r="AT95" i="1" s="1"/>
  <c r="AU104" i="1"/>
  <c r="E46" i="1"/>
  <c r="G46" i="1"/>
  <c r="H46" i="1" s="1"/>
  <c r="AR96" i="1" l="1"/>
  <c r="AS96" i="1" s="1"/>
  <c r="AT96" i="1" s="1"/>
  <c r="AU105" i="1"/>
  <c r="F46" i="1"/>
  <c r="AR97" i="1" l="1"/>
  <c r="AS97" i="1" s="1"/>
  <c r="AT97" i="1" s="1"/>
  <c r="AU106" i="1"/>
  <c r="D47" i="1"/>
  <c r="AR98" i="1" l="1"/>
  <c r="AS98" i="1" s="1"/>
  <c r="AT98" i="1" s="1"/>
  <c r="AU107" i="1"/>
  <c r="E47" i="1"/>
  <c r="G47" i="1"/>
  <c r="H47" i="1" s="1"/>
  <c r="AR99" i="1" l="1"/>
  <c r="AS99" i="1" s="1"/>
  <c r="AT99" i="1" s="1"/>
  <c r="AU108" i="1"/>
  <c r="F47" i="1"/>
  <c r="AR100" i="1" l="1"/>
  <c r="AS100" i="1" s="1"/>
  <c r="AT100" i="1" s="1"/>
  <c r="AU109" i="1"/>
  <c r="D48" i="1"/>
  <c r="AR101" i="1" l="1"/>
  <c r="AS101" i="1" s="1"/>
  <c r="AT101" i="1" s="1"/>
  <c r="AU110" i="1"/>
  <c r="E48" i="1"/>
  <c r="G48" i="1"/>
  <c r="H48" i="1" s="1"/>
  <c r="AR102" i="1" l="1"/>
  <c r="AS102" i="1" s="1"/>
  <c r="AT102" i="1" s="1"/>
  <c r="AU111" i="1"/>
  <c r="F48" i="1"/>
  <c r="AU112" i="1" l="1"/>
  <c r="AR103" i="1"/>
  <c r="AS103" i="1" s="1"/>
  <c r="AT103" i="1" s="1"/>
  <c r="D49" i="1"/>
  <c r="AR104" i="1" l="1"/>
  <c r="AS104" i="1" s="1"/>
  <c r="AT104" i="1" s="1"/>
  <c r="AU113" i="1"/>
  <c r="E49" i="1"/>
  <c r="G49" i="1"/>
  <c r="H49" i="1" s="1"/>
  <c r="AR105" i="1" l="1"/>
  <c r="AS105" i="1" s="1"/>
  <c r="AT105" i="1" s="1"/>
  <c r="AU114" i="1"/>
  <c r="F49" i="1"/>
  <c r="AU115" i="1" l="1"/>
  <c r="AR106" i="1"/>
  <c r="AS106" i="1" s="1"/>
  <c r="AT106" i="1" s="1"/>
  <c r="D50" i="1"/>
  <c r="AR107" i="1" l="1"/>
  <c r="AS107" i="1" s="1"/>
  <c r="AT107" i="1" s="1"/>
  <c r="AU116" i="1"/>
  <c r="E50" i="1"/>
  <c r="G50" i="1"/>
  <c r="H50" i="1" s="1"/>
  <c r="AR108" i="1" l="1"/>
  <c r="AS108" i="1" s="1"/>
  <c r="AT108" i="1" s="1"/>
  <c r="AU117" i="1"/>
  <c r="F50" i="1"/>
  <c r="AR109" i="1" l="1"/>
  <c r="AS109" i="1" s="1"/>
  <c r="AT109" i="1" s="1"/>
  <c r="AU118" i="1"/>
  <c r="D51" i="1"/>
  <c r="AR110" i="1" l="1"/>
  <c r="AS110" i="1" s="1"/>
  <c r="AT110" i="1" s="1"/>
  <c r="AU119" i="1"/>
  <c r="E51" i="1"/>
  <c r="G51" i="1"/>
  <c r="H51" i="1" s="1"/>
  <c r="AR111" i="1" l="1"/>
  <c r="AS111" i="1" s="1"/>
  <c r="AT111" i="1" s="1"/>
  <c r="AU120" i="1"/>
  <c r="F51" i="1"/>
  <c r="AR112" i="1" l="1"/>
  <c r="AS112" i="1" s="1"/>
  <c r="AT112" i="1" s="1"/>
  <c r="AU121" i="1"/>
  <c r="D52" i="1"/>
  <c r="AR113" i="1" l="1"/>
  <c r="AS113" i="1" s="1"/>
  <c r="AT113" i="1" s="1"/>
  <c r="AU122" i="1"/>
  <c r="E52" i="1"/>
  <c r="G52" i="1"/>
  <c r="H52" i="1" s="1"/>
  <c r="AR114" i="1" l="1"/>
  <c r="AS114" i="1" s="1"/>
  <c r="AT114" i="1" s="1"/>
  <c r="AU123" i="1"/>
  <c r="F52" i="1"/>
  <c r="AR115" i="1" l="1"/>
  <c r="AS115" i="1" s="1"/>
  <c r="AT115" i="1" s="1"/>
  <c r="AU124" i="1"/>
  <c r="D53" i="1"/>
  <c r="AR116" i="1" l="1"/>
  <c r="AS116" i="1" s="1"/>
  <c r="AT116" i="1" s="1"/>
  <c r="AU125" i="1"/>
  <c r="E53" i="1"/>
  <c r="G53" i="1"/>
  <c r="H53" i="1" s="1"/>
  <c r="AR117" i="1" l="1"/>
  <c r="AS117" i="1" s="1"/>
  <c r="AT117" i="1" s="1"/>
  <c r="AU126" i="1"/>
  <c r="F53" i="1"/>
  <c r="AR118" i="1" l="1"/>
  <c r="AS118" i="1" s="1"/>
  <c r="AT118" i="1" s="1"/>
  <c r="AU127" i="1"/>
  <c r="D54" i="1"/>
  <c r="AR119" i="1" l="1"/>
  <c r="AS119" i="1" s="1"/>
  <c r="AT119" i="1" s="1"/>
  <c r="AU128" i="1"/>
  <c r="E54" i="1"/>
  <c r="G54" i="1"/>
  <c r="H54" i="1" s="1"/>
  <c r="AR120" i="1" l="1"/>
  <c r="AS120" i="1" s="1"/>
  <c r="AT120" i="1" s="1"/>
  <c r="AU129" i="1"/>
  <c r="F54" i="1"/>
  <c r="AR121" i="1" l="1"/>
  <c r="AS121" i="1" s="1"/>
  <c r="AT121" i="1" s="1"/>
  <c r="AU130" i="1"/>
  <c r="D55" i="1"/>
  <c r="AR122" i="1" l="1"/>
  <c r="AS122" i="1" s="1"/>
  <c r="AT122" i="1" s="1"/>
  <c r="AU131" i="1"/>
  <c r="E55" i="1"/>
  <c r="G55" i="1"/>
  <c r="H55" i="1" s="1"/>
  <c r="AR123" i="1" l="1"/>
  <c r="AS123" i="1" s="1"/>
  <c r="AT123" i="1" s="1"/>
  <c r="AU132" i="1"/>
  <c r="F55" i="1"/>
  <c r="AR124" i="1" l="1"/>
  <c r="AS124" i="1" s="1"/>
  <c r="AT124" i="1" s="1"/>
  <c r="AU133" i="1"/>
  <c r="D56" i="1"/>
  <c r="AR125" i="1" l="1"/>
  <c r="AS125" i="1" s="1"/>
  <c r="AT125" i="1" s="1"/>
  <c r="AU134" i="1"/>
  <c r="E56" i="1"/>
  <c r="G56" i="1"/>
  <c r="H56" i="1" s="1"/>
  <c r="AR126" i="1" l="1"/>
  <c r="AS126" i="1" s="1"/>
  <c r="AT126" i="1" s="1"/>
  <c r="AU135" i="1"/>
  <c r="F56" i="1"/>
  <c r="AR127" i="1" l="1"/>
  <c r="AS127" i="1" s="1"/>
  <c r="AT127" i="1" s="1"/>
  <c r="AU136" i="1"/>
  <c r="D57" i="1"/>
  <c r="AR128" i="1" l="1"/>
  <c r="AS128" i="1" s="1"/>
  <c r="AT128" i="1" s="1"/>
  <c r="AU137" i="1"/>
  <c r="E57" i="1"/>
  <c r="G57" i="1"/>
  <c r="H57" i="1" s="1"/>
  <c r="AR129" i="1" l="1"/>
  <c r="AS129" i="1" s="1"/>
  <c r="AT129" i="1" s="1"/>
  <c r="AU138" i="1"/>
  <c r="F57" i="1"/>
  <c r="AR130" i="1" l="1"/>
  <c r="AS130" i="1" s="1"/>
  <c r="AT130" i="1" s="1"/>
  <c r="AU139" i="1"/>
  <c r="D58" i="1"/>
  <c r="AR131" i="1" l="1"/>
  <c r="AS131" i="1" s="1"/>
  <c r="AT131" i="1" s="1"/>
  <c r="AU140" i="1"/>
  <c r="E58" i="1"/>
  <c r="G58" i="1"/>
  <c r="H58" i="1" s="1"/>
  <c r="AR132" i="1" l="1"/>
  <c r="AS132" i="1" s="1"/>
  <c r="AT132" i="1" s="1"/>
  <c r="AU141" i="1"/>
  <c r="F58" i="1"/>
  <c r="AR133" i="1" l="1"/>
  <c r="AS133" i="1" s="1"/>
  <c r="AT133" i="1" s="1"/>
  <c r="AU142" i="1"/>
  <c r="D59" i="1"/>
  <c r="AR134" i="1" l="1"/>
  <c r="AS134" i="1" s="1"/>
  <c r="AT134" i="1" s="1"/>
  <c r="AU143" i="1"/>
  <c r="E59" i="1"/>
  <c r="G59" i="1"/>
  <c r="H59" i="1" s="1"/>
  <c r="AU144" i="1" l="1"/>
  <c r="AR135" i="1"/>
  <c r="AS135" i="1" s="1"/>
  <c r="AT135" i="1" s="1"/>
  <c r="F59" i="1"/>
  <c r="AR136" i="1" l="1"/>
  <c r="AS136" i="1" s="1"/>
  <c r="AT136" i="1" s="1"/>
  <c r="D60" i="1"/>
  <c r="AR137" i="1" l="1"/>
  <c r="AS137" i="1" s="1"/>
  <c r="AT137" i="1" s="1"/>
  <c r="E60" i="1"/>
  <c r="G60" i="1"/>
  <c r="H60" i="1" s="1"/>
  <c r="AR138" i="1" l="1"/>
  <c r="AS138" i="1" s="1"/>
  <c r="AT138" i="1" s="1"/>
  <c r="F60" i="1"/>
  <c r="AR139" i="1" l="1"/>
  <c r="AS139" i="1" s="1"/>
  <c r="AT139" i="1" s="1"/>
  <c r="D61" i="1"/>
  <c r="AR140" i="1" l="1"/>
  <c r="AS140" i="1" s="1"/>
  <c r="AT140" i="1" s="1"/>
  <c r="E61" i="1"/>
  <c r="G61" i="1"/>
  <c r="H61" i="1" s="1"/>
  <c r="AR141" i="1" l="1"/>
  <c r="AS141" i="1" s="1"/>
  <c r="AT141" i="1" s="1"/>
  <c r="F61" i="1"/>
  <c r="AR142" i="1" l="1"/>
  <c r="AS142" i="1" s="1"/>
  <c r="AT142" i="1" s="1"/>
  <c r="D62" i="1"/>
  <c r="AR143" i="1" l="1"/>
  <c r="AS143" i="1" s="1"/>
  <c r="AT143" i="1" s="1"/>
  <c r="E62" i="1"/>
  <c r="G62" i="1"/>
  <c r="H62" i="1" s="1"/>
  <c r="AR144" i="1" l="1"/>
  <c r="AS144" i="1" s="1"/>
  <c r="AT144" i="1" s="1"/>
  <c r="F62" i="1"/>
  <c r="AS145" i="1" l="1"/>
  <c r="AT145" i="1" s="1"/>
  <c r="AR145" i="1"/>
  <c r="AR146" i="1" s="1"/>
  <c r="D63" i="1"/>
  <c r="AQ145" i="1" l="1"/>
  <c r="AS146" i="1"/>
  <c r="AQ147" i="1" s="1"/>
  <c r="E63" i="1"/>
  <c r="G63" i="1"/>
  <c r="H63" i="1" s="1"/>
  <c r="AU145" i="1" l="1"/>
  <c r="AU146" i="1" s="1"/>
  <c r="AQ146" i="1"/>
  <c r="F63" i="1"/>
  <c r="D64" i="1" l="1"/>
  <c r="E64" i="1" l="1"/>
  <c r="G64" i="1"/>
  <c r="H64" i="1" s="1"/>
  <c r="F64" i="1" l="1"/>
  <c r="D65" i="1" l="1"/>
  <c r="E65" i="1" l="1"/>
  <c r="G65" i="1"/>
  <c r="H65" i="1" s="1"/>
  <c r="F65" i="1" l="1"/>
  <c r="D66" i="1" l="1"/>
  <c r="E66" i="1" l="1"/>
  <c r="G66" i="1"/>
  <c r="H66" i="1" s="1"/>
  <c r="F66" i="1" l="1"/>
  <c r="D67" i="1" l="1"/>
  <c r="E67" i="1" l="1"/>
  <c r="G67" i="1"/>
  <c r="H67" i="1" s="1"/>
  <c r="F67" i="1" l="1"/>
  <c r="D68" i="1" l="1"/>
  <c r="E68" i="1" l="1"/>
  <c r="G68" i="1"/>
  <c r="H68" i="1" s="1"/>
  <c r="F68" i="1" l="1"/>
  <c r="D69" i="1" l="1"/>
  <c r="E69" i="1" l="1"/>
  <c r="G69" i="1"/>
  <c r="H69" i="1" s="1"/>
  <c r="F69" i="1" l="1"/>
  <c r="D70" i="1" l="1"/>
  <c r="E70" i="1" l="1"/>
  <c r="G70" i="1"/>
  <c r="H70" i="1" s="1"/>
  <c r="F70" i="1" l="1"/>
  <c r="D71" i="1" l="1"/>
  <c r="E71" i="1" l="1"/>
  <c r="G71" i="1"/>
  <c r="H71" i="1" s="1"/>
  <c r="F71" i="1" l="1"/>
  <c r="D72" i="1" l="1"/>
  <c r="E72" i="1" l="1"/>
  <c r="G72" i="1"/>
  <c r="H72" i="1" s="1"/>
  <c r="F72" i="1" l="1"/>
  <c r="D73" i="1" l="1"/>
  <c r="E73" i="1" l="1"/>
  <c r="G73" i="1"/>
  <c r="H73" i="1" s="1"/>
  <c r="F73" i="1" l="1"/>
  <c r="D74" i="1" l="1"/>
  <c r="E74" i="1" l="1"/>
  <c r="G74" i="1"/>
  <c r="H74" i="1" s="1"/>
  <c r="F74" i="1" l="1"/>
  <c r="D75" i="1" l="1"/>
  <c r="E75" i="1" l="1"/>
  <c r="G75" i="1"/>
  <c r="H75" i="1" s="1"/>
  <c r="F75" i="1" l="1"/>
  <c r="D76" i="1" l="1"/>
  <c r="E76" i="1" l="1"/>
  <c r="G76" i="1"/>
  <c r="H76" i="1" s="1"/>
  <c r="F76" i="1" l="1"/>
  <c r="D77" i="1" l="1"/>
  <c r="G77" i="1" l="1"/>
  <c r="E77" i="1"/>
  <c r="F77" i="1" l="1"/>
  <c r="H77" i="1"/>
  <c r="D78" i="1" l="1"/>
  <c r="E78" i="1" l="1"/>
  <c r="G78" i="1"/>
  <c r="H78" i="1" l="1"/>
  <c r="F78" i="1"/>
  <c r="D79" i="1" l="1"/>
  <c r="E79" i="1" l="1"/>
  <c r="G79" i="1"/>
  <c r="H79" i="1" l="1"/>
  <c r="F79" i="1"/>
  <c r="D80" i="1" l="1"/>
  <c r="E80" i="1" l="1"/>
  <c r="G80" i="1"/>
  <c r="H80" i="1" l="1"/>
  <c r="F80" i="1"/>
  <c r="D81" i="1" l="1"/>
  <c r="E81" i="1" l="1"/>
  <c r="G81" i="1"/>
  <c r="H81" i="1" l="1"/>
  <c r="F81" i="1"/>
  <c r="D82" i="1" l="1"/>
  <c r="E82" i="1" l="1"/>
  <c r="G82" i="1"/>
  <c r="H82" i="1" s="1"/>
  <c r="F82" i="1" l="1"/>
  <c r="D83" i="1" l="1"/>
  <c r="E83" i="1" l="1"/>
  <c r="G83" i="1"/>
  <c r="H83" i="1" s="1"/>
  <c r="F83" i="1" l="1"/>
  <c r="D84" i="1" l="1"/>
  <c r="E84" i="1" l="1"/>
  <c r="G84" i="1"/>
  <c r="H84" i="1" s="1"/>
  <c r="F84" i="1" l="1"/>
  <c r="D85" i="1" l="1"/>
  <c r="E85" i="1" s="1"/>
  <c r="F85" i="1" s="1"/>
  <c r="D86" i="1" l="1"/>
  <c r="G85" i="1"/>
  <c r="E86" i="1" l="1"/>
  <c r="F86" i="1" s="1"/>
  <c r="D87" i="1" s="1"/>
  <c r="G87" i="1" s="1"/>
  <c r="H87" i="1" s="1"/>
  <c r="G86" i="1"/>
  <c r="H86" i="1" s="1"/>
  <c r="H85" i="1"/>
  <c r="I85" i="1"/>
  <c r="J85" i="1"/>
  <c r="E87" i="1" l="1"/>
  <c r="F87" i="1" l="1"/>
  <c r="D88" i="1" l="1"/>
  <c r="G88" i="1" s="1"/>
  <c r="H88" i="1" s="1"/>
  <c r="E88" i="1" l="1"/>
  <c r="F88" i="1" l="1"/>
  <c r="D89" i="1" l="1"/>
  <c r="G89" i="1" s="1"/>
  <c r="H89" i="1" s="1"/>
  <c r="E89" i="1" l="1"/>
  <c r="F89" i="1" l="1"/>
  <c r="D90" i="1" l="1"/>
  <c r="G90" i="1" s="1"/>
  <c r="H90" i="1" s="1"/>
  <c r="E90" i="1" l="1"/>
  <c r="F90" i="1" l="1"/>
  <c r="D91" i="1" l="1"/>
  <c r="G91" i="1" s="1"/>
  <c r="H91" i="1" s="1"/>
  <c r="E91" i="1" l="1"/>
  <c r="F91" i="1" s="1"/>
  <c r="D92" i="1" l="1"/>
  <c r="E92" i="1" l="1"/>
  <c r="F92" i="1" s="1"/>
  <c r="D93" i="1" s="1"/>
  <c r="G92" i="1"/>
  <c r="H92" i="1" s="1"/>
  <c r="E93" i="1" l="1"/>
  <c r="F93" i="1" s="1"/>
  <c r="D94" i="1" s="1"/>
  <c r="G93" i="1"/>
  <c r="H93" i="1" s="1"/>
  <c r="E94" i="1" l="1"/>
  <c r="F94" i="1" s="1"/>
  <c r="D95" i="1" s="1"/>
  <c r="G94" i="1"/>
  <c r="H94" i="1" s="1"/>
  <c r="E95" i="1" l="1"/>
  <c r="F95" i="1" s="1"/>
  <c r="D96" i="1" s="1"/>
  <c r="G95" i="1"/>
  <c r="H95" i="1" s="1"/>
  <c r="E96" i="1" l="1"/>
  <c r="F96" i="1" s="1"/>
  <c r="D97" i="1" s="1"/>
  <c r="G96" i="1"/>
  <c r="H96" i="1" s="1"/>
  <c r="E97" i="1" l="1"/>
  <c r="F97" i="1" s="1"/>
  <c r="D98" i="1" s="1"/>
  <c r="G97" i="1"/>
  <c r="H97" i="1" s="1"/>
  <c r="E98" i="1" l="1"/>
  <c r="F98" i="1" s="1"/>
  <c r="D99" i="1" s="1"/>
  <c r="G98" i="1"/>
  <c r="H98" i="1" s="1"/>
  <c r="E99" i="1" l="1"/>
  <c r="F99" i="1" s="1"/>
  <c r="D100" i="1" s="1"/>
  <c r="G99" i="1"/>
  <c r="H99" i="1" s="1"/>
  <c r="E100" i="1" l="1"/>
  <c r="F100" i="1" s="1"/>
  <c r="D101" i="1" s="1"/>
  <c r="G100" i="1"/>
  <c r="H100" i="1" s="1"/>
  <c r="E101" i="1" l="1"/>
  <c r="F101" i="1" s="1"/>
  <c r="D102" i="1" s="1"/>
  <c r="G101" i="1"/>
  <c r="H101" i="1" s="1"/>
  <c r="E102" i="1" l="1"/>
  <c r="F102" i="1" s="1"/>
  <c r="D103" i="1" s="1"/>
  <c r="G102" i="1"/>
  <c r="H102" i="1" s="1"/>
  <c r="E103" i="1" l="1"/>
  <c r="F103" i="1" s="1"/>
  <c r="D104" i="1" s="1"/>
  <c r="G103" i="1"/>
  <c r="H103" i="1" s="1"/>
  <c r="E104" i="1" l="1"/>
  <c r="F104" i="1" s="1"/>
  <c r="D105" i="1" s="1"/>
  <c r="G104" i="1"/>
  <c r="H104" i="1" s="1"/>
  <c r="E105" i="1" l="1"/>
  <c r="F105" i="1" s="1"/>
  <c r="D106" i="1" s="1"/>
  <c r="G105" i="1"/>
  <c r="H105" i="1" s="1"/>
  <c r="E106" i="1" l="1"/>
  <c r="F106" i="1" s="1"/>
  <c r="D107" i="1" s="1"/>
  <c r="G106" i="1"/>
  <c r="H106" i="1" s="1"/>
  <c r="E107" i="1" l="1"/>
  <c r="F107" i="1" s="1"/>
  <c r="D108" i="1" s="1"/>
  <c r="G107" i="1"/>
  <c r="H107" i="1" s="1"/>
  <c r="E108" i="1" l="1"/>
  <c r="F108" i="1" s="1"/>
  <c r="D109" i="1" s="1"/>
  <c r="G108" i="1"/>
  <c r="H108" i="1" s="1"/>
  <c r="E109" i="1" l="1"/>
  <c r="F109" i="1" s="1"/>
  <c r="D110" i="1" s="1"/>
  <c r="G109" i="1"/>
  <c r="H109" i="1" s="1"/>
  <c r="E110" i="1" l="1"/>
  <c r="F110" i="1" s="1"/>
  <c r="D111" i="1" s="1"/>
  <c r="G110" i="1"/>
  <c r="H110" i="1" s="1"/>
  <c r="E111" i="1" l="1"/>
  <c r="F111" i="1" s="1"/>
  <c r="D112" i="1" s="1"/>
  <c r="G111" i="1"/>
  <c r="H111" i="1" s="1"/>
  <c r="E112" i="1" l="1"/>
  <c r="F112" i="1" s="1"/>
  <c r="D113" i="1" s="1"/>
  <c r="G112" i="1"/>
  <c r="H112" i="1" s="1"/>
  <c r="E113" i="1" l="1"/>
  <c r="F113" i="1" s="1"/>
  <c r="D114" i="1" s="1"/>
  <c r="G113" i="1"/>
  <c r="H113" i="1" s="1"/>
  <c r="E114" i="1" l="1"/>
  <c r="F114" i="1" s="1"/>
  <c r="D115" i="1" s="1"/>
  <c r="G114" i="1"/>
  <c r="H114" i="1" s="1"/>
  <c r="E115" i="1" l="1"/>
  <c r="F115" i="1" s="1"/>
  <c r="D116" i="1" s="1"/>
  <c r="G115" i="1"/>
  <c r="H115" i="1" s="1"/>
  <c r="E116" i="1" l="1"/>
  <c r="F116" i="1" s="1"/>
  <c r="D117" i="1" s="1"/>
  <c r="G116" i="1"/>
  <c r="H116" i="1" s="1"/>
  <c r="E117" i="1" l="1"/>
  <c r="F117" i="1" s="1"/>
  <c r="D118" i="1" s="1"/>
  <c r="G117" i="1"/>
  <c r="H117" i="1" s="1"/>
  <c r="E118" i="1" l="1"/>
  <c r="F118" i="1" s="1"/>
  <c r="D119" i="1" s="1"/>
  <c r="G118" i="1"/>
  <c r="H118" i="1" s="1"/>
  <c r="E119" i="1" l="1"/>
  <c r="F119" i="1" s="1"/>
  <c r="D120" i="1" s="1"/>
  <c r="G119" i="1"/>
  <c r="H119" i="1" s="1"/>
  <c r="E120" i="1" l="1"/>
  <c r="F120" i="1" s="1"/>
  <c r="D121" i="1" s="1"/>
  <c r="G120" i="1"/>
  <c r="H120" i="1" s="1"/>
  <c r="E121" i="1" l="1"/>
  <c r="F121" i="1" s="1"/>
  <c r="D122" i="1" s="1"/>
  <c r="G121" i="1"/>
  <c r="H121" i="1" s="1"/>
  <c r="E122" i="1" l="1"/>
  <c r="F122" i="1" s="1"/>
  <c r="D123" i="1" s="1"/>
  <c r="G122" i="1"/>
  <c r="H122" i="1" s="1"/>
  <c r="E123" i="1" l="1"/>
  <c r="F123" i="1" s="1"/>
  <c r="D124" i="1" s="1"/>
  <c r="G123" i="1"/>
  <c r="H123" i="1" s="1"/>
  <c r="E124" i="1" l="1"/>
  <c r="F124" i="1" s="1"/>
  <c r="D125" i="1" s="1"/>
  <c r="G124" i="1"/>
  <c r="H124" i="1" s="1"/>
  <c r="E125" i="1" l="1"/>
  <c r="F125" i="1" s="1"/>
  <c r="D126" i="1" s="1"/>
  <c r="G125" i="1"/>
  <c r="H125" i="1" s="1"/>
  <c r="E126" i="1" l="1"/>
  <c r="F126" i="1" s="1"/>
  <c r="D127" i="1" s="1"/>
  <c r="G126" i="1"/>
  <c r="H126" i="1" s="1"/>
  <c r="E127" i="1" l="1"/>
  <c r="F127" i="1" s="1"/>
  <c r="D128" i="1" s="1"/>
  <c r="G127" i="1"/>
  <c r="H127" i="1" s="1"/>
  <c r="E128" i="1" l="1"/>
  <c r="F128" i="1" s="1"/>
  <c r="D129" i="1" s="1"/>
  <c r="G128" i="1"/>
  <c r="H128" i="1" s="1"/>
  <c r="E129" i="1" l="1"/>
  <c r="F129" i="1" s="1"/>
  <c r="D130" i="1" s="1"/>
  <c r="G129" i="1"/>
  <c r="H129" i="1" s="1"/>
  <c r="E130" i="1" l="1"/>
  <c r="F130" i="1" s="1"/>
  <c r="D131" i="1" s="1"/>
  <c r="G130" i="1"/>
  <c r="H130" i="1" s="1"/>
  <c r="E131" i="1" l="1"/>
  <c r="F131" i="1" s="1"/>
  <c r="D132" i="1" s="1"/>
  <c r="G131" i="1"/>
  <c r="H131" i="1" s="1"/>
  <c r="E132" i="1" l="1"/>
  <c r="F132" i="1" s="1"/>
  <c r="D133" i="1" s="1"/>
  <c r="G132" i="1"/>
  <c r="H132" i="1" s="1"/>
  <c r="E133" i="1" l="1"/>
  <c r="F133" i="1" s="1"/>
  <c r="D134" i="1" s="1"/>
  <c r="G133" i="1"/>
  <c r="H133" i="1" s="1"/>
  <c r="E134" i="1" l="1"/>
  <c r="F134" i="1" s="1"/>
  <c r="D135" i="1" s="1"/>
  <c r="G134" i="1"/>
  <c r="H134" i="1" s="1"/>
  <c r="E135" i="1" l="1"/>
  <c r="F135" i="1" s="1"/>
  <c r="D136" i="1" s="1"/>
  <c r="G135" i="1"/>
  <c r="H135" i="1" s="1"/>
  <c r="E136" i="1" l="1"/>
  <c r="F136" i="1" s="1"/>
  <c r="D137" i="1" s="1"/>
  <c r="G136" i="1"/>
  <c r="H136" i="1" s="1"/>
  <c r="E137" i="1" l="1"/>
  <c r="F137" i="1" s="1"/>
  <c r="D138" i="1" s="1"/>
  <c r="G137" i="1"/>
  <c r="H137" i="1" s="1"/>
  <c r="E138" i="1" l="1"/>
  <c r="F138" i="1" s="1"/>
  <c r="D139" i="1" s="1"/>
  <c r="G138" i="1"/>
  <c r="H138" i="1" s="1"/>
  <c r="E139" i="1" l="1"/>
  <c r="F139" i="1" s="1"/>
  <c r="D140" i="1" s="1"/>
  <c r="G139" i="1"/>
  <c r="H139" i="1" s="1"/>
  <c r="E140" i="1" l="1"/>
  <c r="F140" i="1" s="1"/>
  <c r="D141" i="1" s="1"/>
  <c r="G140" i="1"/>
  <c r="H140" i="1" s="1"/>
  <c r="E141" i="1" l="1"/>
  <c r="F141" i="1" s="1"/>
  <c r="D142" i="1" s="1"/>
  <c r="G141" i="1"/>
  <c r="H141" i="1" s="1"/>
  <c r="E142" i="1" l="1"/>
  <c r="F142" i="1" s="1"/>
  <c r="D143" i="1" s="1"/>
  <c r="G142" i="1"/>
  <c r="H142" i="1" s="1"/>
  <c r="E143" i="1" l="1"/>
  <c r="F143" i="1" s="1"/>
  <c r="G143" i="1"/>
  <c r="H143" i="1" s="1"/>
  <c r="D144" i="1" l="1"/>
  <c r="G144" i="1" s="1"/>
  <c r="H144" i="1" s="1"/>
  <c r="E144" i="1" l="1"/>
  <c r="F144" i="1" s="1"/>
  <c r="D145" i="1" s="1"/>
  <c r="G145" i="1" s="1"/>
  <c r="G151" i="1" l="1"/>
  <c r="G24" i="1" s="1"/>
  <c r="G149" i="1"/>
  <c r="G22" i="1" s="1"/>
  <c r="G150" i="1"/>
  <c r="G23" i="1" s="1"/>
  <c r="D146" i="1"/>
  <c r="E145" i="1"/>
  <c r="H145" i="1"/>
  <c r="G21" i="1"/>
  <c r="F145" i="1" l="1"/>
  <c r="F146" i="1" s="1"/>
  <c r="H21" i="1" s="1"/>
  <c r="C145" i="1"/>
  <c r="E146" i="1"/>
  <c r="C147" i="1" s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P26" i="1"/>
  <c r="Q26" i="1" s="1"/>
  <c r="T26" i="1"/>
  <c r="U26" i="1"/>
  <c r="I145" i="1" l="1"/>
  <c r="I146" i="1" s="1"/>
  <c r="I21" i="1" s="1"/>
  <c r="J145" i="1"/>
  <c r="K145" i="1" s="1"/>
  <c r="K144" i="1" s="1"/>
  <c r="K143" i="1" s="1"/>
  <c r="K142" i="1" s="1"/>
  <c r="K141" i="1" s="1"/>
  <c r="K140" i="1" s="1"/>
  <c r="K139" i="1" s="1"/>
  <c r="K138" i="1" s="1"/>
  <c r="K137" i="1" s="1"/>
  <c r="K136" i="1" s="1"/>
  <c r="K135" i="1" s="1"/>
  <c r="K134" i="1" s="1"/>
  <c r="K133" i="1" s="1"/>
  <c r="K132" i="1" s="1"/>
  <c r="K131" i="1" s="1"/>
  <c r="K130" i="1" s="1"/>
  <c r="K129" i="1" s="1"/>
  <c r="K128" i="1" s="1"/>
  <c r="K127" i="1" s="1"/>
  <c r="K126" i="1" s="1"/>
  <c r="K125" i="1" s="1"/>
  <c r="K124" i="1" s="1"/>
  <c r="K123" i="1" s="1"/>
  <c r="K122" i="1" s="1"/>
  <c r="K121" i="1" s="1"/>
  <c r="K120" i="1" s="1"/>
  <c r="K119" i="1" s="1"/>
  <c r="K118" i="1" s="1"/>
  <c r="K117" i="1" s="1"/>
  <c r="K116" i="1" s="1"/>
  <c r="K115" i="1" s="1"/>
  <c r="K114" i="1" s="1"/>
  <c r="K113" i="1" s="1"/>
  <c r="K112" i="1" s="1"/>
  <c r="K111" i="1" s="1"/>
  <c r="K110" i="1" s="1"/>
  <c r="K109" i="1" s="1"/>
  <c r="K108" i="1" s="1"/>
  <c r="K107" i="1" s="1"/>
  <c r="K106" i="1" s="1"/>
  <c r="K105" i="1" s="1"/>
  <c r="K104" i="1" s="1"/>
  <c r="K103" i="1" s="1"/>
  <c r="K102" i="1" s="1"/>
  <c r="K101" i="1" s="1"/>
  <c r="K100" i="1" s="1"/>
  <c r="K99" i="1" s="1"/>
  <c r="K98" i="1" s="1"/>
  <c r="K97" i="1" s="1"/>
  <c r="K96" i="1" s="1"/>
  <c r="K95" i="1" s="1"/>
  <c r="K94" i="1" s="1"/>
  <c r="K93" i="1" s="1"/>
  <c r="K92" i="1" s="1"/>
  <c r="K91" i="1" s="1"/>
  <c r="K90" i="1" s="1"/>
  <c r="K89" i="1" s="1"/>
  <c r="K88" i="1" s="1"/>
  <c r="K87" i="1" s="1"/>
  <c r="K86" i="1" s="1"/>
  <c r="K85" i="1" s="1"/>
  <c r="K84" i="1" s="1"/>
  <c r="K83" i="1" s="1"/>
  <c r="K82" i="1" s="1"/>
  <c r="K81" i="1" s="1"/>
  <c r="K80" i="1" s="1"/>
  <c r="K79" i="1" s="1"/>
  <c r="K78" i="1" s="1"/>
  <c r="K77" i="1" s="1"/>
  <c r="K76" i="1" s="1"/>
  <c r="K75" i="1" s="1"/>
  <c r="K74" i="1" s="1"/>
  <c r="K73" i="1" s="1"/>
  <c r="K72" i="1" s="1"/>
  <c r="K71" i="1" s="1"/>
  <c r="K70" i="1" s="1"/>
  <c r="K69" i="1" s="1"/>
  <c r="K68" i="1" s="1"/>
  <c r="K67" i="1" s="1"/>
  <c r="K66" i="1" s="1"/>
  <c r="K65" i="1" s="1"/>
  <c r="K64" i="1" s="1"/>
  <c r="K63" i="1" s="1"/>
  <c r="K62" i="1" s="1"/>
  <c r="K61" i="1" s="1"/>
  <c r="K60" i="1" s="1"/>
  <c r="K59" i="1" s="1"/>
  <c r="K58" i="1" s="1"/>
  <c r="K57" i="1" s="1"/>
  <c r="K56" i="1" s="1"/>
  <c r="K55" i="1" s="1"/>
  <c r="K54" i="1" s="1"/>
  <c r="K53" i="1" s="1"/>
  <c r="K52" i="1" s="1"/>
  <c r="K51" i="1" s="1"/>
  <c r="K50" i="1" s="1"/>
  <c r="K49" i="1" s="1"/>
  <c r="K48" i="1" s="1"/>
  <c r="K47" i="1" s="1"/>
  <c r="K46" i="1" s="1"/>
  <c r="K45" i="1" s="1"/>
  <c r="K44" i="1" s="1"/>
  <c r="K43" i="1" s="1"/>
  <c r="K42" i="1" s="1"/>
  <c r="K41" i="1" s="1"/>
  <c r="K40" i="1" s="1"/>
  <c r="K39" i="1" s="1"/>
  <c r="K38" i="1" s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C146" i="1"/>
  <c r="C149" i="1" s="1"/>
  <c r="O27" i="1"/>
  <c r="R27" i="1" l="1"/>
  <c r="P27" i="1"/>
  <c r="Q27" i="1" l="1"/>
  <c r="S27" i="1"/>
  <c r="O28" i="1" l="1"/>
  <c r="R28" i="1" l="1"/>
  <c r="P28" i="1"/>
  <c r="Q28" i="1" l="1"/>
  <c r="S28" i="1"/>
  <c r="O29" i="1" l="1"/>
  <c r="P29" i="1" l="1"/>
  <c r="R29" i="1"/>
  <c r="S29" i="1" l="1"/>
  <c r="Q29" i="1"/>
  <c r="O30" i="1" l="1"/>
  <c r="R30" i="1" l="1"/>
  <c r="P30" i="1"/>
  <c r="Q30" i="1" l="1"/>
  <c r="S30" i="1"/>
  <c r="O31" i="1" l="1"/>
  <c r="P31" i="1" l="1"/>
  <c r="R31" i="1"/>
  <c r="S31" i="1" l="1"/>
  <c r="Q31" i="1"/>
  <c r="O32" i="1" l="1"/>
  <c r="P32" i="1" l="1"/>
  <c r="Q32" i="1" s="1"/>
  <c r="R32" i="1"/>
  <c r="S32" i="1" s="1"/>
  <c r="O33" i="1" l="1"/>
  <c r="P33" i="1" l="1"/>
  <c r="Q33" i="1" s="1"/>
  <c r="R33" i="1"/>
  <c r="S33" i="1" s="1"/>
  <c r="O34" i="1" l="1"/>
  <c r="P34" i="1" l="1"/>
  <c r="Q34" i="1" s="1"/>
  <c r="R34" i="1"/>
  <c r="S34" i="1" s="1"/>
  <c r="O35" i="1" l="1"/>
  <c r="R35" i="1" l="1"/>
  <c r="S35" i="1" s="1"/>
  <c r="P35" i="1"/>
  <c r="Q35" i="1" s="1"/>
  <c r="O36" i="1" l="1"/>
  <c r="R36" i="1" l="1"/>
  <c r="S36" i="1" s="1"/>
  <c r="P36" i="1"/>
  <c r="Q36" i="1" s="1"/>
  <c r="O37" i="1" l="1"/>
  <c r="P37" i="1" l="1"/>
  <c r="Q37" i="1" s="1"/>
  <c r="R37" i="1"/>
  <c r="S37" i="1" s="1"/>
  <c r="O38" i="1" l="1"/>
  <c r="R38" i="1" l="1"/>
  <c r="S38" i="1" s="1"/>
  <c r="P38" i="1"/>
  <c r="Q38" i="1" s="1"/>
  <c r="O39" i="1" l="1"/>
  <c r="P39" i="1" l="1"/>
  <c r="Q39" i="1" s="1"/>
  <c r="R39" i="1"/>
  <c r="S39" i="1" s="1"/>
  <c r="O40" i="1" l="1"/>
  <c r="P40" i="1" l="1"/>
  <c r="Q40" i="1" s="1"/>
  <c r="R40" i="1"/>
  <c r="S40" i="1" s="1"/>
  <c r="O41" i="1" l="1"/>
  <c r="P41" i="1" l="1"/>
  <c r="Q41" i="1" s="1"/>
  <c r="R41" i="1"/>
  <c r="S41" i="1" s="1"/>
  <c r="O42" i="1" l="1"/>
  <c r="P42" i="1" l="1"/>
  <c r="Q42" i="1" s="1"/>
  <c r="R42" i="1"/>
  <c r="S42" i="1" s="1"/>
  <c r="O43" i="1" l="1"/>
  <c r="R43" i="1" l="1"/>
  <c r="S43" i="1" s="1"/>
  <c r="P43" i="1"/>
  <c r="Q43" i="1" s="1"/>
  <c r="O44" i="1" l="1"/>
  <c r="R44" i="1" l="1"/>
  <c r="S44" i="1" s="1"/>
  <c r="P44" i="1"/>
  <c r="Q44" i="1" s="1"/>
  <c r="O45" i="1" l="1"/>
  <c r="P45" i="1" l="1"/>
  <c r="Q45" i="1" s="1"/>
  <c r="R45" i="1"/>
  <c r="S45" i="1" s="1"/>
  <c r="O46" i="1" l="1"/>
  <c r="R46" i="1" l="1"/>
  <c r="S46" i="1" s="1"/>
  <c r="P46" i="1"/>
  <c r="Q46" i="1" s="1"/>
  <c r="O47" i="1" l="1"/>
  <c r="P47" i="1" l="1"/>
  <c r="Q47" i="1" s="1"/>
  <c r="R47" i="1"/>
  <c r="S47" i="1" s="1"/>
  <c r="O48" i="1" l="1"/>
  <c r="P48" i="1" l="1"/>
  <c r="Q48" i="1" s="1"/>
  <c r="R48" i="1"/>
  <c r="S48" i="1" s="1"/>
  <c r="O49" i="1" l="1"/>
  <c r="P49" i="1" l="1"/>
  <c r="Q49" i="1" s="1"/>
  <c r="R49" i="1"/>
  <c r="S49" i="1" s="1"/>
  <c r="O50" i="1" l="1"/>
  <c r="P50" i="1" l="1"/>
  <c r="Q50" i="1" s="1"/>
  <c r="R50" i="1"/>
  <c r="S50" i="1" s="1"/>
  <c r="O51" i="1" l="1"/>
  <c r="R51" i="1" l="1"/>
  <c r="S51" i="1" s="1"/>
  <c r="P51" i="1"/>
  <c r="Q51" i="1" s="1"/>
  <c r="O52" i="1" l="1"/>
  <c r="R52" i="1" l="1"/>
  <c r="S52" i="1" s="1"/>
  <c r="P52" i="1"/>
  <c r="Q52" i="1" s="1"/>
  <c r="O53" i="1" l="1"/>
  <c r="P53" i="1" l="1"/>
  <c r="Q53" i="1" s="1"/>
  <c r="R53" i="1"/>
  <c r="S53" i="1" s="1"/>
  <c r="O54" i="1" l="1"/>
  <c r="R54" i="1" l="1"/>
  <c r="S54" i="1" s="1"/>
  <c r="P54" i="1"/>
  <c r="Q54" i="1" s="1"/>
  <c r="O55" i="1" l="1"/>
  <c r="P55" i="1" l="1"/>
  <c r="Q55" i="1" s="1"/>
  <c r="R55" i="1"/>
  <c r="S55" i="1" s="1"/>
  <c r="O56" i="1" l="1"/>
  <c r="P56" i="1" l="1"/>
  <c r="Q56" i="1" s="1"/>
  <c r="R56" i="1"/>
  <c r="S56" i="1" s="1"/>
  <c r="O57" i="1" l="1"/>
  <c r="P57" i="1" l="1"/>
  <c r="Q57" i="1" s="1"/>
  <c r="R57" i="1"/>
  <c r="S57" i="1" s="1"/>
  <c r="O58" i="1" l="1"/>
  <c r="P58" i="1" l="1"/>
  <c r="Q58" i="1" s="1"/>
  <c r="R58" i="1"/>
  <c r="S58" i="1" s="1"/>
  <c r="O59" i="1" l="1"/>
  <c r="R59" i="1" l="1"/>
  <c r="S59" i="1" s="1"/>
  <c r="P59" i="1"/>
  <c r="Q59" i="1" s="1"/>
  <c r="O60" i="1" l="1"/>
  <c r="R60" i="1" l="1"/>
  <c r="S60" i="1" s="1"/>
  <c r="P60" i="1"/>
  <c r="Q60" i="1" s="1"/>
  <c r="O61" i="1" l="1"/>
  <c r="P61" i="1" l="1"/>
  <c r="Q61" i="1" s="1"/>
  <c r="R61" i="1"/>
  <c r="S61" i="1" s="1"/>
  <c r="O62" i="1" l="1"/>
  <c r="R62" i="1" l="1"/>
  <c r="S62" i="1" s="1"/>
  <c r="P62" i="1"/>
  <c r="Q62" i="1" s="1"/>
  <c r="O63" i="1" l="1"/>
  <c r="P63" i="1" l="1"/>
  <c r="Q63" i="1" s="1"/>
  <c r="R63" i="1"/>
  <c r="S63" i="1" s="1"/>
  <c r="O64" i="1" l="1"/>
  <c r="P64" i="1" l="1"/>
  <c r="Q64" i="1" s="1"/>
  <c r="R64" i="1"/>
  <c r="S64" i="1" s="1"/>
  <c r="O65" i="1" l="1"/>
  <c r="P65" i="1" l="1"/>
  <c r="Q65" i="1" s="1"/>
  <c r="R65" i="1"/>
  <c r="S65" i="1" s="1"/>
  <c r="O66" i="1" l="1"/>
  <c r="P66" i="1" l="1"/>
  <c r="Q66" i="1" s="1"/>
  <c r="R66" i="1"/>
  <c r="S66" i="1" s="1"/>
  <c r="O67" i="1" l="1"/>
  <c r="R67" i="1" l="1"/>
  <c r="S67" i="1" s="1"/>
  <c r="P67" i="1"/>
  <c r="Q67" i="1" s="1"/>
  <c r="O68" i="1" l="1"/>
  <c r="R68" i="1" l="1"/>
  <c r="S68" i="1" s="1"/>
  <c r="P68" i="1"/>
  <c r="Q68" i="1" s="1"/>
  <c r="O69" i="1" l="1"/>
  <c r="P69" i="1" l="1"/>
  <c r="Q69" i="1" s="1"/>
  <c r="R69" i="1"/>
  <c r="S69" i="1" s="1"/>
  <c r="O70" i="1" l="1"/>
  <c r="R70" i="1" l="1"/>
  <c r="S70" i="1" s="1"/>
  <c r="P70" i="1"/>
  <c r="Q70" i="1" s="1"/>
  <c r="O71" i="1" l="1"/>
  <c r="P71" i="1" l="1"/>
  <c r="Q71" i="1" s="1"/>
  <c r="R71" i="1"/>
  <c r="S71" i="1" s="1"/>
  <c r="O72" i="1" l="1"/>
  <c r="P72" i="1" l="1"/>
  <c r="Q72" i="1" s="1"/>
  <c r="R72" i="1"/>
  <c r="S72" i="1" s="1"/>
  <c r="O73" i="1" l="1"/>
  <c r="P73" i="1" l="1"/>
  <c r="Q73" i="1" s="1"/>
  <c r="R73" i="1"/>
  <c r="S73" i="1" s="1"/>
  <c r="O74" i="1" l="1"/>
  <c r="P74" i="1" l="1"/>
  <c r="Q74" i="1" s="1"/>
  <c r="R74" i="1"/>
  <c r="S74" i="1" s="1"/>
  <c r="O75" i="1" l="1"/>
  <c r="R75" i="1" l="1"/>
  <c r="S75" i="1" s="1"/>
  <c r="P75" i="1"/>
  <c r="Q75" i="1" s="1"/>
  <c r="O76" i="1" l="1"/>
  <c r="R76" i="1" l="1"/>
  <c r="S76" i="1" s="1"/>
  <c r="P76" i="1"/>
  <c r="Q76" i="1" s="1"/>
  <c r="O77" i="1" l="1"/>
  <c r="P77" i="1" l="1"/>
  <c r="Q77" i="1" s="1"/>
  <c r="R77" i="1"/>
  <c r="S77" i="1" s="1"/>
  <c r="O78" i="1" l="1"/>
  <c r="R78" i="1" l="1"/>
  <c r="S78" i="1" s="1"/>
  <c r="P78" i="1"/>
  <c r="Q78" i="1" s="1"/>
  <c r="O79" i="1" l="1"/>
  <c r="P79" i="1" l="1"/>
  <c r="Q79" i="1" s="1"/>
  <c r="R79" i="1"/>
  <c r="S79" i="1" s="1"/>
  <c r="O80" i="1" l="1"/>
  <c r="P80" i="1" l="1"/>
  <c r="Q80" i="1" s="1"/>
  <c r="R80" i="1"/>
  <c r="S80" i="1" s="1"/>
  <c r="O81" i="1" l="1"/>
  <c r="P81" i="1" l="1"/>
  <c r="Q81" i="1" s="1"/>
  <c r="R81" i="1"/>
  <c r="S81" i="1" s="1"/>
  <c r="O82" i="1" l="1"/>
  <c r="P82" i="1" l="1"/>
  <c r="Q82" i="1" s="1"/>
  <c r="R82" i="1"/>
  <c r="S82" i="1" s="1"/>
  <c r="O83" i="1" l="1"/>
  <c r="R83" i="1" l="1"/>
  <c r="S83" i="1" s="1"/>
  <c r="P83" i="1"/>
  <c r="Q83" i="1" s="1"/>
  <c r="O84" i="1" l="1"/>
  <c r="R84" i="1" l="1"/>
  <c r="S84" i="1" s="1"/>
  <c r="P84" i="1"/>
  <c r="Q84" i="1" s="1"/>
  <c r="O85" i="1" l="1"/>
  <c r="P85" i="1" l="1"/>
  <c r="Q85" i="1" s="1"/>
  <c r="Y21" i="1" s="1"/>
  <c r="R85" i="1"/>
  <c r="S85" i="1" s="1"/>
  <c r="Y78" i="1" l="1"/>
  <c r="Y69" i="1"/>
  <c r="Y58" i="1"/>
  <c r="Y41" i="1"/>
  <c r="Y43" i="1"/>
  <c r="Y39" i="1"/>
  <c r="Y35" i="1"/>
  <c r="Y63" i="1"/>
  <c r="Y28" i="1"/>
  <c r="Y70" i="1"/>
  <c r="Y61" i="1"/>
  <c r="Y50" i="1"/>
  <c r="Y33" i="1"/>
  <c r="Y27" i="1"/>
  <c r="Y84" i="1"/>
  <c r="Y47" i="1"/>
  <c r="Y62" i="1"/>
  <c r="Y53" i="1"/>
  <c r="Y42" i="1"/>
  <c r="Y72" i="1"/>
  <c r="Y68" i="1"/>
  <c r="Y80" i="1"/>
  <c r="Y31" i="1"/>
  <c r="Y76" i="1"/>
  <c r="Y54" i="1"/>
  <c r="Y45" i="1"/>
  <c r="Y34" i="1"/>
  <c r="Y81" i="1"/>
  <c r="Y56" i="1"/>
  <c r="Y52" i="1"/>
  <c r="Y64" i="1"/>
  <c r="Y46" i="1"/>
  <c r="Y37" i="1"/>
  <c r="Y26" i="1"/>
  <c r="Y73" i="1"/>
  <c r="Y40" i="1"/>
  <c r="Y36" i="1"/>
  <c r="Y48" i="1"/>
  <c r="Y60" i="1"/>
  <c r="Y38" i="1"/>
  <c r="Y29" i="1"/>
  <c r="Y82" i="1"/>
  <c r="Y65" i="1"/>
  <c r="Y83" i="1"/>
  <c r="Y32" i="1"/>
  <c r="Y44" i="1"/>
  <c r="Y30" i="1"/>
  <c r="Y85" i="1"/>
  <c r="Y74" i="1"/>
  <c r="Y57" i="1"/>
  <c r="Y75" i="1"/>
  <c r="Y71" i="1"/>
  <c r="Y67" i="1"/>
  <c r="Y77" i="1"/>
  <c r="Y66" i="1"/>
  <c r="Y49" i="1"/>
  <c r="Y59" i="1"/>
  <c r="Y55" i="1"/>
  <c r="Y51" i="1"/>
  <c r="Y79" i="1"/>
  <c r="N90" i="1"/>
  <c r="N94" i="1"/>
  <c r="N98" i="1"/>
  <c r="N87" i="1"/>
  <c r="N91" i="1"/>
  <c r="N95" i="1"/>
  <c r="N86" i="1"/>
  <c r="N89" i="1"/>
  <c r="N93" i="1"/>
  <c r="N97" i="1"/>
  <c r="N88" i="1"/>
  <c r="N100" i="1"/>
  <c r="N104" i="1"/>
  <c r="N108" i="1"/>
  <c r="N112" i="1"/>
  <c r="N116" i="1"/>
  <c r="N120" i="1"/>
  <c r="N124" i="1"/>
  <c r="N128" i="1"/>
  <c r="N132" i="1"/>
  <c r="N92" i="1"/>
  <c r="N99" i="1"/>
  <c r="N96" i="1"/>
  <c r="N101" i="1"/>
  <c r="N105" i="1"/>
  <c r="N109" i="1"/>
  <c r="N113" i="1"/>
  <c r="N117" i="1"/>
  <c r="N121" i="1"/>
  <c r="N125" i="1"/>
  <c r="N129" i="1"/>
  <c r="O86" i="1"/>
  <c r="R86" i="1" s="1"/>
  <c r="S86" i="1" s="1"/>
  <c r="N102" i="1"/>
  <c r="N106" i="1"/>
  <c r="N110" i="1"/>
  <c r="N114" i="1"/>
  <c r="N118" i="1"/>
  <c r="N122" i="1"/>
  <c r="N126" i="1"/>
  <c r="N130" i="1"/>
  <c r="N144" i="1"/>
  <c r="N103" i="1"/>
  <c r="N127" i="1"/>
  <c r="N133" i="1"/>
  <c r="N137" i="1"/>
  <c r="N141" i="1"/>
  <c r="N107" i="1"/>
  <c r="N131" i="1"/>
  <c r="N143" i="1"/>
  <c r="N111" i="1"/>
  <c r="N134" i="1"/>
  <c r="N138" i="1"/>
  <c r="N142" i="1"/>
  <c r="N119" i="1"/>
  <c r="N135" i="1"/>
  <c r="N115" i="1"/>
  <c r="N139" i="1"/>
  <c r="N123" i="1"/>
  <c r="N136" i="1"/>
  <c r="N140" i="1"/>
  <c r="AF49" i="1" l="1"/>
  <c r="AE49" i="1"/>
  <c r="AE85" i="1"/>
  <c r="AF85" i="1"/>
  <c r="AF38" i="1"/>
  <c r="AE38" i="1"/>
  <c r="AF46" i="1"/>
  <c r="AE46" i="1"/>
  <c r="AF76" i="1"/>
  <c r="AE76" i="1"/>
  <c r="AE47" i="1"/>
  <c r="AF47" i="1"/>
  <c r="AE63" i="1"/>
  <c r="AF63" i="1"/>
  <c r="AE66" i="1"/>
  <c r="AF66" i="1"/>
  <c r="AF30" i="1"/>
  <c r="AE30" i="1"/>
  <c r="AE60" i="1"/>
  <c r="AF60" i="1"/>
  <c r="AF64" i="1"/>
  <c r="AE64" i="1"/>
  <c r="AF31" i="1"/>
  <c r="AE31" i="1"/>
  <c r="AE84" i="1"/>
  <c r="AF84" i="1"/>
  <c r="AE35" i="1"/>
  <c r="AF35" i="1"/>
  <c r="AF77" i="1"/>
  <c r="AE77" i="1"/>
  <c r="AF44" i="1"/>
  <c r="AE44" i="1"/>
  <c r="AF48" i="1"/>
  <c r="AE48" i="1"/>
  <c r="AF52" i="1"/>
  <c r="AE52" i="1"/>
  <c r="AF80" i="1"/>
  <c r="AE80" i="1"/>
  <c r="AF27" i="1"/>
  <c r="AE27" i="1"/>
  <c r="AE39" i="1"/>
  <c r="AF39" i="1"/>
  <c r="AF67" i="1"/>
  <c r="AE67" i="1"/>
  <c r="AF32" i="1"/>
  <c r="AE32" i="1"/>
  <c r="AE36" i="1"/>
  <c r="AF36" i="1"/>
  <c r="AF56" i="1"/>
  <c r="AE56" i="1"/>
  <c r="AF68" i="1"/>
  <c r="AE68" i="1"/>
  <c r="AF33" i="1"/>
  <c r="AE33" i="1"/>
  <c r="AF43" i="1"/>
  <c r="AE43" i="1"/>
  <c r="AF79" i="1"/>
  <c r="AE79" i="1"/>
  <c r="AE71" i="1"/>
  <c r="AF71" i="1"/>
  <c r="AF83" i="1"/>
  <c r="AE83" i="1"/>
  <c r="AE40" i="1"/>
  <c r="AF40" i="1"/>
  <c r="AF81" i="1"/>
  <c r="AE81" i="1"/>
  <c r="AF72" i="1"/>
  <c r="AE72" i="1"/>
  <c r="AF50" i="1"/>
  <c r="AE50" i="1"/>
  <c r="AF41" i="1"/>
  <c r="AE41" i="1"/>
  <c r="AF51" i="1"/>
  <c r="AE51" i="1"/>
  <c r="AF75" i="1"/>
  <c r="AE75" i="1"/>
  <c r="AF65" i="1"/>
  <c r="AE65" i="1"/>
  <c r="AF73" i="1"/>
  <c r="AE73" i="1"/>
  <c r="AF34" i="1"/>
  <c r="AE34" i="1"/>
  <c r="AE42" i="1"/>
  <c r="AF42" i="1"/>
  <c r="AF61" i="1"/>
  <c r="AE61" i="1"/>
  <c r="AF58" i="1"/>
  <c r="AE58" i="1"/>
  <c r="AE55" i="1"/>
  <c r="AF55" i="1"/>
  <c r="AE57" i="1"/>
  <c r="AF57" i="1"/>
  <c r="AF82" i="1"/>
  <c r="AE82" i="1"/>
  <c r="AA26" i="1"/>
  <c r="AB26" i="1" s="1"/>
  <c r="Z27" i="1" s="1"/>
  <c r="AE26" i="1"/>
  <c r="AF26" i="1"/>
  <c r="AF45" i="1"/>
  <c r="AE45" i="1"/>
  <c r="AE53" i="1"/>
  <c r="AF53" i="1"/>
  <c r="AE70" i="1"/>
  <c r="AF70" i="1"/>
  <c r="AE69" i="1"/>
  <c r="AF69" i="1"/>
  <c r="AF59" i="1"/>
  <c r="AE59" i="1"/>
  <c r="AF74" i="1"/>
  <c r="AE74" i="1"/>
  <c r="AF29" i="1"/>
  <c r="AE29" i="1"/>
  <c r="AF37" i="1"/>
  <c r="AE37" i="1"/>
  <c r="AE54" i="1"/>
  <c r="AF54" i="1"/>
  <c r="AE62" i="1"/>
  <c r="AF62" i="1"/>
  <c r="AE28" i="1"/>
  <c r="AF28" i="1"/>
  <c r="AE78" i="1"/>
  <c r="AF78" i="1"/>
  <c r="T140" i="1"/>
  <c r="U140" i="1"/>
  <c r="T138" i="1"/>
  <c r="U138" i="1"/>
  <c r="T107" i="1"/>
  <c r="U107" i="1"/>
  <c r="T110" i="1"/>
  <c r="U110" i="1"/>
  <c r="T109" i="1"/>
  <c r="U109" i="1"/>
  <c r="U124" i="1"/>
  <c r="T124" i="1"/>
  <c r="T88" i="1"/>
  <c r="U88" i="1"/>
  <c r="T91" i="1"/>
  <c r="U91" i="1"/>
  <c r="T106" i="1"/>
  <c r="U106" i="1"/>
  <c r="T105" i="1"/>
  <c r="U105" i="1"/>
  <c r="U120" i="1"/>
  <c r="T120" i="1"/>
  <c r="T87" i="1"/>
  <c r="U87" i="1"/>
  <c r="T136" i="1"/>
  <c r="U136" i="1"/>
  <c r="T111" i="1"/>
  <c r="U111" i="1"/>
  <c r="U137" i="1"/>
  <c r="T137" i="1"/>
  <c r="T102" i="1"/>
  <c r="U102" i="1"/>
  <c r="T101" i="1"/>
  <c r="U101" i="1"/>
  <c r="U116" i="1"/>
  <c r="T116" i="1"/>
  <c r="U141" i="1"/>
  <c r="T141" i="1"/>
  <c r="T143" i="1"/>
  <c r="U143" i="1"/>
  <c r="U133" i="1"/>
  <c r="T133" i="1"/>
  <c r="T130" i="1"/>
  <c r="U130" i="1"/>
  <c r="T129" i="1"/>
  <c r="U129" i="1"/>
  <c r="T96" i="1"/>
  <c r="U96" i="1"/>
  <c r="U112" i="1"/>
  <c r="T112" i="1"/>
  <c r="T115" i="1"/>
  <c r="U115" i="1"/>
  <c r="T127" i="1"/>
  <c r="U127" i="1"/>
  <c r="T126" i="1"/>
  <c r="U126" i="1"/>
  <c r="T125" i="1"/>
  <c r="U125" i="1"/>
  <c r="U99" i="1"/>
  <c r="T99" i="1"/>
  <c r="U108" i="1"/>
  <c r="T108" i="1"/>
  <c r="U97" i="1"/>
  <c r="T97" i="1"/>
  <c r="T103" i="1"/>
  <c r="U103" i="1"/>
  <c r="T122" i="1"/>
  <c r="U122" i="1"/>
  <c r="T121" i="1"/>
  <c r="U121" i="1"/>
  <c r="T92" i="1"/>
  <c r="U92" i="1"/>
  <c r="U104" i="1"/>
  <c r="T104" i="1"/>
  <c r="U93" i="1"/>
  <c r="T93" i="1"/>
  <c r="T98" i="1"/>
  <c r="U98" i="1"/>
  <c r="T139" i="1"/>
  <c r="U139" i="1"/>
  <c r="T135" i="1"/>
  <c r="U135" i="1"/>
  <c r="T119" i="1"/>
  <c r="U119" i="1"/>
  <c r="T144" i="1"/>
  <c r="U144" i="1"/>
  <c r="T118" i="1"/>
  <c r="U118" i="1"/>
  <c r="T117" i="1"/>
  <c r="U117" i="1"/>
  <c r="U132" i="1"/>
  <c r="T132" i="1"/>
  <c r="U100" i="1"/>
  <c r="T100" i="1"/>
  <c r="U89" i="1"/>
  <c r="T89" i="1"/>
  <c r="T86" i="1"/>
  <c r="U86" i="1"/>
  <c r="P86" i="1"/>
  <c r="Q86" i="1" s="1"/>
  <c r="T94" i="1"/>
  <c r="U94" i="1"/>
  <c r="T134" i="1"/>
  <c r="U134" i="1"/>
  <c r="T123" i="1"/>
  <c r="U123" i="1"/>
  <c r="T142" i="1"/>
  <c r="U142" i="1"/>
  <c r="T131" i="1"/>
  <c r="U131" i="1"/>
  <c r="T114" i="1"/>
  <c r="U114" i="1"/>
  <c r="T113" i="1"/>
  <c r="U113" i="1"/>
  <c r="U128" i="1"/>
  <c r="T128" i="1"/>
  <c r="T95" i="1"/>
  <c r="U95" i="1"/>
  <c r="T90" i="1"/>
  <c r="U90" i="1"/>
  <c r="AA27" i="1" l="1"/>
  <c r="AB27" i="1" s="1"/>
  <c r="Z28" i="1" s="1"/>
  <c r="AC27" i="1"/>
  <c r="AD27" i="1" s="1"/>
  <c r="O87" i="1"/>
  <c r="AA28" i="1" l="1"/>
  <c r="AB28" i="1" s="1"/>
  <c r="Z29" i="1" s="1"/>
  <c r="AC28" i="1"/>
  <c r="AD28" i="1" s="1"/>
  <c r="R87" i="1"/>
  <c r="S87" i="1" s="1"/>
  <c r="P87" i="1"/>
  <c r="Q87" i="1" s="1"/>
  <c r="AA29" i="1" l="1"/>
  <c r="AB29" i="1" s="1"/>
  <c r="Z30" i="1" s="1"/>
  <c r="AC29" i="1"/>
  <c r="AD29" i="1" s="1"/>
  <c r="O88" i="1"/>
  <c r="AA30" i="1" l="1"/>
  <c r="AB30" i="1" s="1"/>
  <c r="Z31" i="1" s="1"/>
  <c r="AC30" i="1"/>
  <c r="AD30" i="1" s="1"/>
  <c r="R88" i="1"/>
  <c r="S88" i="1" s="1"/>
  <c r="P88" i="1"/>
  <c r="Q88" i="1" s="1"/>
  <c r="AA31" i="1" l="1"/>
  <c r="AB31" i="1" s="1"/>
  <c r="Z32" i="1" s="1"/>
  <c r="AC31" i="1"/>
  <c r="AD31" i="1" s="1"/>
  <c r="O89" i="1"/>
  <c r="AA32" i="1" l="1"/>
  <c r="AB32" i="1" s="1"/>
  <c r="Z33" i="1" s="1"/>
  <c r="AC32" i="1"/>
  <c r="AD32" i="1" s="1"/>
  <c r="R89" i="1"/>
  <c r="S89" i="1" s="1"/>
  <c r="P89" i="1"/>
  <c r="Q89" i="1" s="1"/>
  <c r="AA33" i="1" l="1"/>
  <c r="AB33" i="1" s="1"/>
  <c r="Z34" i="1" s="1"/>
  <c r="AC33" i="1"/>
  <c r="AD33" i="1" s="1"/>
  <c r="O90" i="1"/>
  <c r="AA34" i="1" l="1"/>
  <c r="AB34" i="1" s="1"/>
  <c r="Z35" i="1" s="1"/>
  <c r="AC34" i="1"/>
  <c r="AD34" i="1" s="1"/>
  <c r="R90" i="1"/>
  <c r="S90" i="1" s="1"/>
  <c r="P90" i="1"/>
  <c r="Q90" i="1" s="1"/>
  <c r="AA35" i="1" l="1"/>
  <c r="AB35" i="1" s="1"/>
  <c r="Z36" i="1" s="1"/>
  <c r="AC35" i="1"/>
  <c r="AD35" i="1" s="1"/>
  <c r="O91" i="1"/>
  <c r="AA36" i="1" l="1"/>
  <c r="AB36" i="1" s="1"/>
  <c r="Z37" i="1" s="1"/>
  <c r="AC36" i="1"/>
  <c r="AD36" i="1" s="1"/>
  <c r="R91" i="1"/>
  <c r="S91" i="1" s="1"/>
  <c r="P91" i="1"/>
  <c r="Q91" i="1" s="1"/>
  <c r="AA37" i="1" l="1"/>
  <c r="AB37" i="1" s="1"/>
  <c r="Z38" i="1" s="1"/>
  <c r="AC37" i="1"/>
  <c r="AD37" i="1" s="1"/>
  <c r="O92" i="1"/>
  <c r="AA38" i="1" l="1"/>
  <c r="AB38" i="1" s="1"/>
  <c r="Z39" i="1" s="1"/>
  <c r="AC38" i="1"/>
  <c r="AD38" i="1" s="1"/>
  <c r="R92" i="1"/>
  <c r="S92" i="1" s="1"/>
  <c r="P92" i="1"/>
  <c r="Q92" i="1" s="1"/>
  <c r="AA39" i="1" l="1"/>
  <c r="AB39" i="1" s="1"/>
  <c r="Z40" i="1" s="1"/>
  <c r="AC39" i="1"/>
  <c r="AD39" i="1" s="1"/>
  <c r="O93" i="1"/>
  <c r="AA40" i="1" l="1"/>
  <c r="AB40" i="1" s="1"/>
  <c r="Z41" i="1" s="1"/>
  <c r="AC40" i="1"/>
  <c r="AD40" i="1" s="1"/>
  <c r="R93" i="1"/>
  <c r="S93" i="1" s="1"/>
  <c r="P93" i="1"/>
  <c r="Q93" i="1" s="1"/>
  <c r="AA41" i="1" l="1"/>
  <c r="AB41" i="1" s="1"/>
  <c r="Z42" i="1" s="1"/>
  <c r="AC41" i="1"/>
  <c r="AD41" i="1" s="1"/>
  <c r="O94" i="1"/>
  <c r="AA42" i="1" l="1"/>
  <c r="AB42" i="1" s="1"/>
  <c r="Z43" i="1" s="1"/>
  <c r="AC42" i="1"/>
  <c r="AD42" i="1" s="1"/>
  <c r="R94" i="1"/>
  <c r="S94" i="1" s="1"/>
  <c r="P94" i="1"/>
  <c r="Q94" i="1" s="1"/>
  <c r="AA43" i="1" l="1"/>
  <c r="AB43" i="1" s="1"/>
  <c r="Z44" i="1" s="1"/>
  <c r="AC43" i="1"/>
  <c r="AD43" i="1" s="1"/>
  <c r="O95" i="1"/>
  <c r="AA44" i="1" l="1"/>
  <c r="AB44" i="1" s="1"/>
  <c r="Z45" i="1" s="1"/>
  <c r="AC44" i="1"/>
  <c r="AD44" i="1" s="1"/>
  <c r="R95" i="1"/>
  <c r="S95" i="1" s="1"/>
  <c r="P95" i="1"/>
  <c r="Q95" i="1" s="1"/>
  <c r="AA45" i="1" l="1"/>
  <c r="AB45" i="1" s="1"/>
  <c r="Z46" i="1" s="1"/>
  <c r="AC45" i="1"/>
  <c r="AD45" i="1" s="1"/>
  <c r="O96" i="1"/>
  <c r="AA46" i="1" l="1"/>
  <c r="AB46" i="1" s="1"/>
  <c r="Z47" i="1" s="1"/>
  <c r="AC46" i="1"/>
  <c r="AD46" i="1" s="1"/>
  <c r="R96" i="1"/>
  <c r="S96" i="1" s="1"/>
  <c r="P96" i="1"/>
  <c r="Q96" i="1" s="1"/>
  <c r="AA47" i="1" l="1"/>
  <c r="AB47" i="1" s="1"/>
  <c r="Z48" i="1" s="1"/>
  <c r="AC47" i="1"/>
  <c r="AD47" i="1" s="1"/>
  <c r="O97" i="1"/>
  <c r="AA48" i="1" l="1"/>
  <c r="AB48" i="1" s="1"/>
  <c r="Z49" i="1" s="1"/>
  <c r="AC48" i="1"/>
  <c r="AD48" i="1" s="1"/>
  <c r="R97" i="1"/>
  <c r="S97" i="1" s="1"/>
  <c r="P97" i="1"/>
  <c r="Q97" i="1" s="1"/>
  <c r="AA49" i="1" l="1"/>
  <c r="AB49" i="1" s="1"/>
  <c r="Z50" i="1" s="1"/>
  <c r="AC49" i="1"/>
  <c r="AD49" i="1" s="1"/>
  <c r="O98" i="1"/>
  <c r="AA50" i="1" l="1"/>
  <c r="AB50" i="1" s="1"/>
  <c r="Z51" i="1" s="1"/>
  <c r="AC50" i="1"/>
  <c r="AD50" i="1" s="1"/>
  <c r="R98" i="1"/>
  <c r="S98" i="1" s="1"/>
  <c r="P98" i="1"/>
  <c r="Q98" i="1" s="1"/>
  <c r="AA51" i="1" l="1"/>
  <c r="AB51" i="1" s="1"/>
  <c r="Z52" i="1" s="1"/>
  <c r="AC51" i="1"/>
  <c r="AD51" i="1" s="1"/>
  <c r="O99" i="1"/>
  <c r="AA52" i="1" l="1"/>
  <c r="AB52" i="1" s="1"/>
  <c r="Z53" i="1" s="1"/>
  <c r="AC52" i="1"/>
  <c r="AD52" i="1" s="1"/>
  <c r="R99" i="1"/>
  <c r="S99" i="1" s="1"/>
  <c r="P99" i="1"/>
  <c r="Q99" i="1" s="1"/>
  <c r="AA53" i="1" l="1"/>
  <c r="AB53" i="1" s="1"/>
  <c r="Z54" i="1" s="1"/>
  <c r="AC53" i="1"/>
  <c r="AD53" i="1" s="1"/>
  <c r="O100" i="1"/>
  <c r="AA54" i="1" l="1"/>
  <c r="AB54" i="1" s="1"/>
  <c r="Z55" i="1" s="1"/>
  <c r="AC54" i="1"/>
  <c r="AD54" i="1" s="1"/>
  <c r="R100" i="1"/>
  <c r="S100" i="1" s="1"/>
  <c r="P100" i="1"/>
  <c r="Q100" i="1" s="1"/>
  <c r="AA55" i="1" l="1"/>
  <c r="AB55" i="1" s="1"/>
  <c r="Z56" i="1" s="1"/>
  <c r="AC55" i="1"/>
  <c r="AD55" i="1" s="1"/>
  <c r="O101" i="1"/>
  <c r="AA56" i="1" l="1"/>
  <c r="AB56" i="1" s="1"/>
  <c r="Z57" i="1" s="1"/>
  <c r="AC56" i="1"/>
  <c r="AD56" i="1" s="1"/>
  <c r="R101" i="1"/>
  <c r="S101" i="1" s="1"/>
  <c r="P101" i="1"/>
  <c r="Q101" i="1" s="1"/>
  <c r="AA57" i="1" l="1"/>
  <c r="AB57" i="1" s="1"/>
  <c r="Z58" i="1" s="1"/>
  <c r="AC57" i="1"/>
  <c r="AD57" i="1" s="1"/>
  <c r="O102" i="1"/>
  <c r="AA58" i="1" l="1"/>
  <c r="AB58" i="1" s="1"/>
  <c r="Z59" i="1" s="1"/>
  <c r="AC58" i="1"/>
  <c r="AD58" i="1" s="1"/>
  <c r="R102" i="1"/>
  <c r="S102" i="1" s="1"/>
  <c r="P102" i="1"/>
  <c r="Q102" i="1" s="1"/>
  <c r="AA59" i="1" l="1"/>
  <c r="AB59" i="1" s="1"/>
  <c r="Z60" i="1" s="1"/>
  <c r="AC59" i="1"/>
  <c r="AD59" i="1" s="1"/>
  <c r="O103" i="1"/>
  <c r="AA60" i="1" l="1"/>
  <c r="AB60" i="1" s="1"/>
  <c r="Z61" i="1" s="1"/>
  <c r="AC60" i="1"/>
  <c r="AD60" i="1" s="1"/>
  <c r="R103" i="1"/>
  <c r="S103" i="1" s="1"/>
  <c r="P103" i="1"/>
  <c r="Q103" i="1" s="1"/>
  <c r="AA61" i="1" l="1"/>
  <c r="AB61" i="1" s="1"/>
  <c r="Z62" i="1" s="1"/>
  <c r="AC61" i="1"/>
  <c r="AD61" i="1" s="1"/>
  <c r="O104" i="1"/>
  <c r="AA62" i="1" l="1"/>
  <c r="AB62" i="1" s="1"/>
  <c r="Z63" i="1" s="1"/>
  <c r="AC62" i="1"/>
  <c r="AD62" i="1" s="1"/>
  <c r="R104" i="1"/>
  <c r="S104" i="1" s="1"/>
  <c r="P104" i="1"/>
  <c r="Q104" i="1" s="1"/>
  <c r="AA63" i="1" l="1"/>
  <c r="AB63" i="1" s="1"/>
  <c r="Z64" i="1" s="1"/>
  <c r="AC63" i="1"/>
  <c r="AD63" i="1" s="1"/>
  <c r="O105" i="1"/>
  <c r="AA64" i="1" l="1"/>
  <c r="AB64" i="1" s="1"/>
  <c r="Z65" i="1" s="1"/>
  <c r="AC64" i="1"/>
  <c r="AD64" i="1" s="1"/>
  <c r="R105" i="1"/>
  <c r="S105" i="1" s="1"/>
  <c r="P105" i="1"/>
  <c r="Q105" i="1" s="1"/>
  <c r="AA65" i="1" l="1"/>
  <c r="AB65" i="1" s="1"/>
  <c r="Z66" i="1" s="1"/>
  <c r="AC65" i="1"/>
  <c r="AD65" i="1" s="1"/>
  <c r="O106" i="1"/>
  <c r="AA66" i="1" l="1"/>
  <c r="AB66" i="1" s="1"/>
  <c r="Z67" i="1" s="1"/>
  <c r="AC66" i="1"/>
  <c r="AD66" i="1" s="1"/>
  <c r="R106" i="1"/>
  <c r="S106" i="1" s="1"/>
  <c r="P106" i="1"/>
  <c r="Q106" i="1" s="1"/>
  <c r="AA67" i="1" l="1"/>
  <c r="AB67" i="1" s="1"/>
  <c r="Z68" i="1" s="1"/>
  <c r="AC67" i="1"/>
  <c r="AD67" i="1" s="1"/>
  <c r="O107" i="1"/>
  <c r="AA68" i="1" l="1"/>
  <c r="AB68" i="1" s="1"/>
  <c r="Z69" i="1" s="1"/>
  <c r="AC68" i="1"/>
  <c r="AD68" i="1" s="1"/>
  <c r="R107" i="1"/>
  <c r="S107" i="1" s="1"/>
  <c r="P107" i="1"/>
  <c r="Q107" i="1" s="1"/>
  <c r="AA69" i="1" l="1"/>
  <c r="AB69" i="1" s="1"/>
  <c r="Z70" i="1" s="1"/>
  <c r="AC69" i="1"/>
  <c r="AD69" i="1" s="1"/>
  <c r="O108" i="1"/>
  <c r="AA70" i="1" l="1"/>
  <c r="AB70" i="1" s="1"/>
  <c r="Z71" i="1" s="1"/>
  <c r="AC70" i="1"/>
  <c r="AD70" i="1" s="1"/>
  <c r="R108" i="1"/>
  <c r="S108" i="1" s="1"/>
  <c r="P108" i="1"/>
  <c r="Q108" i="1" s="1"/>
  <c r="AA71" i="1" l="1"/>
  <c r="AB71" i="1" s="1"/>
  <c r="Z72" i="1" s="1"/>
  <c r="AC71" i="1"/>
  <c r="AD71" i="1" s="1"/>
  <c r="O109" i="1"/>
  <c r="AA72" i="1" l="1"/>
  <c r="AB72" i="1" s="1"/>
  <c r="Z73" i="1" s="1"/>
  <c r="AC72" i="1"/>
  <c r="AD72" i="1" s="1"/>
  <c r="R109" i="1"/>
  <c r="S109" i="1" s="1"/>
  <c r="P109" i="1"/>
  <c r="Q109" i="1" s="1"/>
  <c r="AA73" i="1" l="1"/>
  <c r="AB73" i="1" s="1"/>
  <c r="Z74" i="1" s="1"/>
  <c r="AC73" i="1"/>
  <c r="AD73" i="1" s="1"/>
  <c r="O110" i="1"/>
  <c r="AA74" i="1" l="1"/>
  <c r="AB74" i="1" s="1"/>
  <c r="Z75" i="1" s="1"/>
  <c r="AC74" i="1"/>
  <c r="AD74" i="1" s="1"/>
  <c r="R110" i="1"/>
  <c r="S110" i="1" s="1"/>
  <c r="P110" i="1"/>
  <c r="Q110" i="1" s="1"/>
  <c r="AA75" i="1" l="1"/>
  <c r="AB75" i="1" s="1"/>
  <c r="Z76" i="1" s="1"/>
  <c r="AC75" i="1"/>
  <c r="AD75" i="1" s="1"/>
  <c r="O111" i="1"/>
  <c r="AA76" i="1" l="1"/>
  <c r="AB76" i="1" s="1"/>
  <c r="Z77" i="1" s="1"/>
  <c r="AC76" i="1"/>
  <c r="AD76" i="1" s="1"/>
  <c r="R111" i="1"/>
  <c r="S111" i="1" s="1"/>
  <c r="P111" i="1"/>
  <c r="Q111" i="1" s="1"/>
  <c r="AA77" i="1" l="1"/>
  <c r="AB77" i="1" s="1"/>
  <c r="Z78" i="1" s="1"/>
  <c r="AC77" i="1"/>
  <c r="AD77" i="1" s="1"/>
  <c r="O112" i="1"/>
  <c r="AA78" i="1" l="1"/>
  <c r="AB78" i="1" s="1"/>
  <c r="Z79" i="1" s="1"/>
  <c r="AC78" i="1"/>
  <c r="AD78" i="1" s="1"/>
  <c r="R112" i="1"/>
  <c r="S112" i="1" s="1"/>
  <c r="P112" i="1"/>
  <c r="Q112" i="1" s="1"/>
  <c r="AA79" i="1" l="1"/>
  <c r="AB79" i="1" s="1"/>
  <c r="Z80" i="1" s="1"/>
  <c r="AC79" i="1"/>
  <c r="AD79" i="1" s="1"/>
  <c r="O113" i="1"/>
  <c r="AA80" i="1" l="1"/>
  <c r="AB80" i="1" s="1"/>
  <c r="Z81" i="1" s="1"/>
  <c r="AC80" i="1"/>
  <c r="AD80" i="1" s="1"/>
  <c r="R113" i="1"/>
  <c r="S113" i="1" s="1"/>
  <c r="P113" i="1"/>
  <c r="Q113" i="1" s="1"/>
  <c r="AA81" i="1" l="1"/>
  <c r="AB81" i="1" s="1"/>
  <c r="Z82" i="1" s="1"/>
  <c r="AC81" i="1"/>
  <c r="AD81" i="1" s="1"/>
  <c r="O114" i="1"/>
  <c r="AA82" i="1" l="1"/>
  <c r="AB82" i="1" s="1"/>
  <c r="Z83" i="1" s="1"/>
  <c r="AC82" i="1"/>
  <c r="AD82" i="1" s="1"/>
  <c r="R114" i="1"/>
  <c r="S114" i="1" s="1"/>
  <c r="P114" i="1"/>
  <c r="Q114" i="1" s="1"/>
  <c r="AA83" i="1" l="1"/>
  <c r="AB83" i="1" s="1"/>
  <c r="Z84" i="1" s="1"/>
  <c r="AC83" i="1"/>
  <c r="AD83" i="1" s="1"/>
  <c r="O115" i="1"/>
  <c r="AA84" i="1" l="1"/>
  <c r="AB84" i="1" s="1"/>
  <c r="Z85" i="1" s="1"/>
  <c r="AC84" i="1"/>
  <c r="AD84" i="1" s="1"/>
  <c r="R115" i="1"/>
  <c r="S115" i="1" s="1"/>
  <c r="P115" i="1"/>
  <c r="Q115" i="1" s="1"/>
  <c r="AA85" i="1" l="1"/>
  <c r="AB85" i="1" s="1"/>
  <c r="AC85" i="1"/>
  <c r="AD85" i="1" s="1"/>
  <c r="O116" i="1"/>
  <c r="Y142" i="1" l="1"/>
  <c r="Y133" i="1"/>
  <c r="Y122" i="1"/>
  <c r="Y105" i="1"/>
  <c r="Y104" i="1"/>
  <c r="Y100" i="1"/>
  <c r="Y112" i="1"/>
  <c r="Y92" i="1"/>
  <c r="Y134" i="1"/>
  <c r="Y125" i="1"/>
  <c r="Y114" i="1"/>
  <c r="Y97" i="1"/>
  <c r="Y88" i="1"/>
  <c r="Y96" i="1"/>
  <c r="Y140" i="1"/>
  <c r="Y126" i="1"/>
  <c r="Y117" i="1"/>
  <c r="Y106" i="1"/>
  <c r="Y89" i="1"/>
  <c r="Y139" i="1"/>
  <c r="Y135" i="1"/>
  <c r="Y131" i="1"/>
  <c r="Y118" i="1"/>
  <c r="Y109" i="1"/>
  <c r="Y98" i="1"/>
  <c r="Y123" i="1"/>
  <c r="Y119" i="1"/>
  <c r="Y115" i="1"/>
  <c r="Y143" i="1"/>
  <c r="Y124" i="1"/>
  <c r="Y110" i="1"/>
  <c r="Y101" i="1"/>
  <c r="Y90" i="1"/>
  <c r="Y137" i="1"/>
  <c r="Y107" i="1"/>
  <c r="Y103" i="1"/>
  <c r="Y99" i="1"/>
  <c r="Y127" i="1"/>
  <c r="Y108" i="1"/>
  <c r="Y102" i="1"/>
  <c r="Y93" i="1"/>
  <c r="Y129" i="1"/>
  <c r="Y91" i="1"/>
  <c r="Y87" i="1"/>
  <c r="Y111" i="1"/>
  <c r="Y94" i="1"/>
  <c r="Y138" i="1"/>
  <c r="Y121" i="1"/>
  <c r="Y136" i="1"/>
  <c r="Y132" i="1"/>
  <c r="Y144" i="1"/>
  <c r="Y95" i="1"/>
  <c r="Y86" i="1"/>
  <c r="Y141" i="1"/>
  <c r="Y130" i="1"/>
  <c r="Y113" i="1"/>
  <c r="Y120" i="1"/>
  <c r="Y116" i="1"/>
  <c r="Y128" i="1"/>
  <c r="Z86" i="1"/>
  <c r="AC86" i="1" s="1"/>
  <c r="AD86" i="1" s="1"/>
  <c r="R116" i="1"/>
  <c r="S116" i="1" s="1"/>
  <c r="P116" i="1"/>
  <c r="Q116" i="1" s="1"/>
  <c r="AE121" i="1" l="1"/>
  <c r="AF121" i="1"/>
  <c r="AE102" i="1"/>
  <c r="AF102" i="1"/>
  <c r="AE101" i="1"/>
  <c r="AF101" i="1"/>
  <c r="AE109" i="1"/>
  <c r="AF109" i="1"/>
  <c r="AF126" i="1"/>
  <c r="AE126" i="1"/>
  <c r="AE92" i="1"/>
  <c r="AF92" i="1"/>
  <c r="AF138" i="1"/>
  <c r="AE138" i="1"/>
  <c r="AE108" i="1"/>
  <c r="AF108" i="1"/>
  <c r="AE110" i="1"/>
  <c r="AF110" i="1"/>
  <c r="AE118" i="1"/>
  <c r="AF118" i="1"/>
  <c r="AF140" i="1"/>
  <c r="AE140" i="1"/>
  <c r="AE112" i="1"/>
  <c r="AF112" i="1"/>
  <c r="AF113" i="1"/>
  <c r="AE113" i="1"/>
  <c r="AE141" i="1"/>
  <c r="AF141" i="1"/>
  <c r="AF94" i="1"/>
  <c r="AE94" i="1"/>
  <c r="AE127" i="1"/>
  <c r="AF127" i="1"/>
  <c r="AE124" i="1"/>
  <c r="AF124" i="1"/>
  <c r="AE131" i="1"/>
  <c r="AF131" i="1"/>
  <c r="AE96" i="1"/>
  <c r="AF96" i="1"/>
  <c r="AE100" i="1"/>
  <c r="AF100" i="1"/>
  <c r="AA86" i="1"/>
  <c r="AB86" i="1" s="1"/>
  <c r="AE86" i="1"/>
  <c r="AF86" i="1"/>
  <c r="AE111" i="1"/>
  <c r="AF111" i="1"/>
  <c r="AF99" i="1"/>
  <c r="AE99" i="1"/>
  <c r="AF143" i="1"/>
  <c r="AE143" i="1"/>
  <c r="AF135" i="1"/>
  <c r="AE135" i="1"/>
  <c r="AE88" i="1"/>
  <c r="AF88" i="1"/>
  <c r="AE104" i="1"/>
  <c r="AF104" i="1"/>
  <c r="AF95" i="1"/>
  <c r="AE95" i="1"/>
  <c r="AF87" i="1"/>
  <c r="AE87" i="1"/>
  <c r="AF103" i="1"/>
  <c r="AE103" i="1"/>
  <c r="AF115" i="1"/>
  <c r="AE115" i="1"/>
  <c r="AF139" i="1"/>
  <c r="AE139" i="1"/>
  <c r="AF97" i="1"/>
  <c r="AE97" i="1"/>
  <c r="AE105" i="1"/>
  <c r="AF105" i="1"/>
  <c r="AE144" i="1"/>
  <c r="AF144" i="1"/>
  <c r="AE91" i="1"/>
  <c r="AF91" i="1"/>
  <c r="AE107" i="1"/>
  <c r="AF107" i="1"/>
  <c r="AE119" i="1"/>
  <c r="AF119" i="1"/>
  <c r="AE89" i="1"/>
  <c r="AF89" i="1"/>
  <c r="AE114" i="1"/>
  <c r="AF114" i="1"/>
  <c r="AE122" i="1"/>
  <c r="AF122" i="1"/>
  <c r="AF130" i="1"/>
  <c r="AE130" i="1"/>
  <c r="AE116" i="1"/>
  <c r="AF116" i="1"/>
  <c r="AE132" i="1"/>
  <c r="AF132" i="1"/>
  <c r="AE129" i="1"/>
  <c r="AF129" i="1"/>
  <c r="AE137" i="1"/>
  <c r="AF137" i="1"/>
  <c r="AE123" i="1"/>
  <c r="AF123" i="1"/>
  <c r="AE106" i="1"/>
  <c r="AF106" i="1"/>
  <c r="AE125" i="1"/>
  <c r="AF125" i="1"/>
  <c r="AE133" i="1"/>
  <c r="AF133" i="1"/>
  <c r="AE128" i="1"/>
  <c r="AF128" i="1"/>
  <c r="AE120" i="1"/>
  <c r="AF120" i="1"/>
  <c r="AF136" i="1"/>
  <c r="AE136" i="1"/>
  <c r="AE93" i="1"/>
  <c r="AF93" i="1"/>
  <c r="AF90" i="1"/>
  <c r="AE90" i="1"/>
  <c r="AF98" i="1"/>
  <c r="AE98" i="1"/>
  <c r="AE117" i="1"/>
  <c r="AF117" i="1"/>
  <c r="AE134" i="1"/>
  <c r="AF134" i="1"/>
  <c r="AE142" i="1"/>
  <c r="AF142" i="1"/>
  <c r="O117" i="1"/>
  <c r="Z87" i="1" l="1"/>
  <c r="R117" i="1"/>
  <c r="S117" i="1" s="1"/>
  <c r="P117" i="1"/>
  <c r="Q117" i="1" s="1"/>
  <c r="AC87" i="1" l="1"/>
  <c r="AD87" i="1" s="1"/>
  <c r="AA87" i="1"/>
  <c r="AB87" i="1" s="1"/>
  <c r="O118" i="1"/>
  <c r="Z88" i="1" l="1"/>
  <c r="R118" i="1"/>
  <c r="S118" i="1" s="1"/>
  <c r="P118" i="1"/>
  <c r="Q118" i="1" s="1"/>
  <c r="AC88" i="1" l="1"/>
  <c r="AD88" i="1" s="1"/>
  <c r="AA88" i="1"/>
  <c r="AB88" i="1" s="1"/>
  <c r="O119" i="1"/>
  <c r="Z89" i="1" l="1"/>
  <c r="R119" i="1"/>
  <c r="S119" i="1" s="1"/>
  <c r="P119" i="1"/>
  <c r="Q119" i="1" s="1"/>
  <c r="AC89" i="1" l="1"/>
  <c r="AD89" i="1" s="1"/>
  <c r="AA89" i="1"/>
  <c r="AB89" i="1" s="1"/>
  <c r="O120" i="1"/>
  <c r="Z90" i="1" l="1"/>
  <c r="R120" i="1"/>
  <c r="S120" i="1" s="1"/>
  <c r="P120" i="1"/>
  <c r="Q120" i="1" s="1"/>
  <c r="AC90" i="1" l="1"/>
  <c r="AD90" i="1" s="1"/>
  <c r="AA90" i="1"/>
  <c r="AB90" i="1" s="1"/>
  <c r="Z91" i="1" s="1"/>
  <c r="O121" i="1"/>
  <c r="AC91" i="1" l="1"/>
  <c r="AD91" i="1" s="1"/>
  <c r="AA91" i="1"/>
  <c r="AB91" i="1" s="1"/>
  <c r="Z92" i="1" s="1"/>
  <c r="R121" i="1"/>
  <c r="S121" i="1" s="1"/>
  <c r="P121" i="1"/>
  <c r="Q121" i="1" s="1"/>
  <c r="AC92" i="1" l="1"/>
  <c r="AD92" i="1" s="1"/>
  <c r="AA92" i="1"/>
  <c r="AB92" i="1" s="1"/>
  <c r="Z93" i="1" s="1"/>
  <c r="O122" i="1"/>
  <c r="AC93" i="1" l="1"/>
  <c r="AD93" i="1" s="1"/>
  <c r="AA93" i="1"/>
  <c r="AB93" i="1" s="1"/>
  <c r="Z94" i="1" s="1"/>
  <c r="R122" i="1"/>
  <c r="S122" i="1" s="1"/>
  <c r="P122" i="1"/>
  <c r="Q122" i="1" s="1"/>
  <c r="AC94" i="1" l="1"/>
  <c r="AD94" i="1" s="1"/>
  <c r="AA94" i="1"/>
  <c r="AB94" i="1" s="1"/>
  <c r="Z95" i="1" s="1"/>
  <c r="O123" i="1"/>
  <c r="AC95" i="1" l="1"/>
  <c r="AD95" i="1" s="1"/>
  <c r="AA95" i="1"/>
  <c r="AB95" i="1" s="1"/>
  <c r="Z96" i="1" s="1"/>
  <c r="R123" i="1"/>
  <c r="S123" i="1" s="1"/>
  <c r="P123" i="1"/>
  <c r="Q123" i="1" s="1"/>
  <c r="AC96" i="1" l="1"/>
  <c r="AD96" i="1" s="1"/>
  <c r="AA96" i="1"/>
  <c r="AB96" i="1" s="1"/>
  <c r="Z97" i="1" s="1"/>
  <c r="O124" i="1"/>
  <c r="AC97" i="1" l="1"/>
  <c r="AD97" i="1" s="1"/>
  <c r="AA97" i="1"/>
  <c r="AB97" i="1" s="1"/>
  <c r="Z98" i="1" s="1"/>
  <c r="R124" i="1"/>
  <c r="S124" i="1" s="1"/>
  <c r="P124" i="1"/>
  <c r="Q124" i="1" s="1"/>
  <c r="AC98" i="1" l="1"/>
  <c r="AD98" i="1" s="1"/>
  <c r="AA98" i="1"/>
  <c r="AB98" i="1" s="1"/>
  <c r="Z99" i="1" s="1"/>
  <c r="O125" i="1"/>
  <c r="AC99" i="1" l="1"/>
  <c r="AD99" i="1" s="1"/>
  <c r="AA99" i="1"/>
  <c r="AB99" i="1" s="1"/>
  <c r="Z100" i="1" s="1"/>
  <c r="R125" i="1"/>
  <c r="S125" i="1" s="1"/>
  <c r="P125" i="1"/>
  <c r="Q125" i="1" s="1"/>
  <c r="AC100" i="1" l="1"/>
  <c r="AD100" i="1" s="1"/>
  <c r="AA100" i="1"/>
  <c r="AB100" i="1" s="1"/>
  <c r="Z101" i="1" s="1"/>
  <c r="O126" i="1"/>
  <c r="AC101" i="1" l="1"/>
  <c r="AD101" i="1" s="1"/>
  <c r="AA101" i="1"/>
  <c r="AB101" i="1" s="1"/>
  <c r="Z102" i="1" s="1"/>
  <c r="R126" i="1"/>
  <c r="S126" i="1" s="1"/>
  <c r="P126" i="1"/>
  <c r="Q126" i="1" s="1"/>
  <c r="AC102" i="1" l="1"/>
  <c r="AD102" i="1" s="1"/>
  <c r="AA102" i="1"/>
  <c r="AB102" i="1" s="1"/>
  <c r="Z103" i="1" s="1"/>
  <c r="O127" i="1"/>
  <c r="AC103" i="1" l="1"/>
  <c r="AD103" i="1" s="1"/>
  <c r="AA103" i="1"/>
  <c r="AB103" i="1" s="1"/>
  <c r="Z104" i="1" s="1"/>
  <c r="R127" i="1"/>
  <c r="S127" i="1" s="1"/>
  <c r="P127" i="1"/>
  <c r="Q127" i="1" s="1"/>
  <c r="AC104" i="1" l="1"/>
  <c r="AD104" i="1" s="1"/>
  <c r="AA104" i="1"/>
  <c r="AB104" i="1" s="1"/>
  <c r="Z105" i="1" s="1"/>
  <c r="O128" i="1"/>
  <c r="AC105" i="1" l="1"/>
  <c r="AD105" i="1" s="1"/>
  <c r="AA105" i="1"/>
  <c r="AB105" i="1" s="1"/>
  <c r="Z106" i="1" s="1"/>
  <c r="R128" i="1"/>
  <c r="S128" i="1" s="1"/>
  <c r="P128" i="1"/>
  <c r="Q128" i="1" s="1"/>
  <c r="AC106" i="1" l="1"/>
  <c r="AD106" i="1" s="1"/>
  <c r="AA106" i="1"/>
  <c r="AB106" i="1" s="1"/>
  <c r="Z107" i="1" s="1"/>
  <c r="O129" i="1"/>
  <c r="AC107" i="1" l="1"/>
  <c r="AD107" i="1" s="1"/>
  <c r="AA107" i="1"/>
  <c r="AB107" i="1" s="1"/>
  <c r="Z108" i="1" s="1"/>
  <c r="R129" i="1"/>
  <c r="S129" i="1" s="1"/>
  <c r="P129" i="1"/>
  <c r="Q129" i="1" s="1"/>
  <c r="AC108" i="1" l="1"/>
  <c r="AD108" i="1" s="1"/>
  <c r="AA108" i="1"/>
  <c r="AB108" i="1" s="1"/>
  <c r="Z109" i="1" s="1"/>
  <c r="O130" i="1"/>
  <c r="AC109" i="1" l="1"/>
  <c r="AD109" i="1" s="1"/>
  <c r="AA109" i="1"/>
  <c r="AB109" i="1" s="1"/>
  <c r="Z110" i="1" s="1"/>
  <c r="R130" i="1"/>
  <c r="S130" i="1" s="1"/>
  <c r="P130" i="1"/>
  <c r="Q130" i="1" s="1"/>
  <c r="AC110" i="1" l="1"/>
  <c r="AD110" i="1" s="1"/>
  <c r="AA110" i="1"/>
  <c r="AB110" i="1" s="1"/>
  <c r="Z111" i="1" s="1"/>
  <c r="O131" i="1"/>
  <c r="AC111" i="1" l="1"/>
  <c r="AD111" i="1" s="1"/>
  <c r="AA111" i="1"/>
  <c r="AB111" i="1" s="1"/>
  <c r="Z112" i="1" s="1"/>
  <c r="R131" i="1"/>
  <c r="S131" i="1" s="1"/>
  <c r="P131" i="1"/>
  <c r="Q131" i="1" s="1"/>
  <c r="AC112" i="1" l="1"/>
  <c r="AD112" i="1" s="1"/>
  <c r="AA112" i="1"/>
  <c r="AB112" i="1" s="1"/>
  <c r="Z113" i="1" s="1"/>
  <c r="O132" i="1"/>
  <c r="AC113" i="1" l="1"/>
  <c r="AD113" i="1" s="1"/>
  <c r="AA113" i="1"/>
  <c r="AB113" i="1" s="1"/>
  <c r="Z114" i="1" s="1"/>
  <c r="R132" i="1"/>
  <c r="S132" i="1" s="1"/>
  <c r="P132" i="1"/>
  <c r="Q132" i="1" s="1"/>
  <c r="AA114" i="1" l="1"/>
  <c r="AB114" i="1" s="1"/>
  <c r="Z115" i="1" s="1"/>
  <c r="AC114" i="1"/>
  <c r="AD114" i="1" s="1"/>
  <c r="O133" i="1"/>
  <c r="AC115" i="1" l="1"/>
  <c r="AD115" i="1" s="1"/>
  <c r="AA115" i="1"/>
  <c r="AB115" i="1" s="1"/>
  <c r="Z116" i="1" s="1"/>
  <c r="R133" i="1"/>
  <c r="S133" i="1" s="1"/>
  <c r="P133" i="1"/>
  <c r="Q133" i="1" s="1"/>
  <c r="AC116" i="1" l="1"/>
  <c r="AD116" i="1" s="1"/>
  <c r="AA116" i="1"/>
  <c r="AB116" i="1" s="1"/>
  <c r="Z117" i="1" s="1"/>
  <c r="O134" i="1"/>
  <c r="AC117" i="1" l="1"/>
  <c r="AD117" i="1" s="1"/>
  <c r="AA117" i="1"/>
  <c r="AB117" i="1" s="1"/>
  <c r="Z118" i="1" s="1"/>
  <c r="R134" i="1"/>
  <c r="S134" i="1" s="1"/>
  <c r="P134" i="1"/>
  <c r="Q134" i="1" s="1"/>
  <c r="AC118" i="1" l="1"/>
  <c r="AD118" i="1" s="1"/>
  <c r="AA118" i="1"/>
  <c r="AB118" i="1" s="1"/>
  <c r="Z119" i="1" s="1"/>
  <c r="O135" i="1"/>
  <c r="AC119" i="1" l="1"/>
  <c r="AD119" i="1" s="1"/>
  <c r="AA119" i="1"/>
  <c r="AB119" i="1" s="1"/>
  <c r="Z120" i="1" s="1"/>
  <c r="R135" i="1"/>
  <c r="S135" i="1" s="1"/>
  <c r="P135" i="1"/>
  <c r="Q135" i="1" s="1"/>
  <c r="AC120" i="1" l="1"/>
  <c r="AD120" i="1" s="1"/>
  <c r="AA120" i="1"/>
  <c r="AB120" i="1" s="1"/>
  <c r="Z121" i="1" s="1"/>
  <c r="O136" i="1"/>
  <c r="AC121" i="1" l="1"/>
  <c r="AD121" i="1" s="1"/>
  <c r="AA121" i="1"/>
  <c r="AB121" i="1" s="1"/>
  <c r="Z122" i="1" s="1"/>
  <c r="R136" i="1"/>
  <c r="S136" i="1" s="1"/>
  <c r="P136" i="1"/>
  <c r="Q136" i="1" s="1"/>
  <c r="AC122" i="1" l="1"/>
  <c r="AD122" i="1" s="1"/>
  <c r="AA122" i="1"/>
  <c r="AB122" i="1" s="1"/>
  <c r="Z123" i="1" s="1"/>
  <c r="O137" i="1"/>
  <c r="AC123" i="1" l="1"/>
  <c r="AD123" i="1" s="1"/>
  <c r="AA123" i="1"/>
  <c r="AB123" i="1" s="1"/>
  <c r="Z124" i="1" s="1"/>
  <c r="R137" i="1"/>
  <c r="S137" i="1" s="1"/>
  <c r="P137" i="1"/>
  <c r="Q137" i="1" s="1"/>
  <c r="AC124" i="1" l="1"/>
  <c r="AD124" i="1" s="1"/>
  <c r="AA124" i="1"/>
  <c r="AB124" i="1" s="1"/>
  <c r="Z125" i="1" s="1"/>
  <c r="O138" i="1"/>
  <c r="AC125" i="1" l="1"/>
  <c r="AD125" i="1" s="1"/>
  <c r="AA125" i="1"/>
  <c r="AB125" i="1" s="1"/>
  <c r="Z126" i="1" s="1"/>
  <c r="R138" i="1"/>
  <c r="S138" i="1" s="1"/>
  <c r="P138" i="1"/>
  <c r="Q138" i="1" s="1"/>
  <c r="AC126" i="1" l="1"/>
  <c r="AD126" i="1" s="1"/>
  <c r="AA126" i="1"/>
  <c r="AB126" i="1" s="1"/>
  <c r="Z127" i="1" s="1"/>
  <c r="O139" i="1"/>
  <c r="AC127" i="1" l="1"/>
  <c r="AD127" i="1" s="1"/>
  <c r="AA127" i="1"/>
  <c r="AB127" i="1" s="1"/>
  <c r="Z128" i="1" s="1"/>
  <c r="R139" i="1"/>
  <c r="S139" i="1" s="1"/>
  <c r="P139" i="1"/>
  <c r="Q139" i="1" s="1"/>
  <c r="AC128" i="1" l="1"/>
  <c r="AD128" i="1" s="1"/>
  <c r="AA128" i="1"/>
  <c r="AB128" i="1" s="1"/>
  <c r="Z129" i="1" s="1"/>
  <c r="O140" i="1"/>
  <c r="AC129" i="1" l="1"/>
  <c r="AD129" i="1" s="1"/>
  <c r="AA129" i="1"/>
  <c r="AB129" i="1" s="1"/>
  <c r="Z130" i="1" s="1"/>
  <c r="R140" i="1"/>
  <c r="S140" i="1" s="1"/>
  <c r="P140" i="1"/>
  <c r="Q140" i="1" s="1"/>
  <c r="AC130" i="1" l="1"/>
  <c r="AD130" i="1" s="1"/>
  <c r="AA130" i="1"/>
  <c r="AB130" i="1" s="1"/>
  <c r="Z131" i="1" s="1"/>
  <c r="O141" i="1"/>
  <c r="AC131" i="1" l="1"/>
  <c r="AD131" i="1" s="1"/>
  <c r="AA131" i="1"/>
  <c r="AB131" i="1" s="1"/>
  <c r="Z132" i="1" s="1"/>
  <c r="R141" i="1"/>
  <c r="S141" i="1" s="1"/>
  <c r="P141" i="1"/>
  <c r="Q141" i="1" s="1"/>
  <c r="AC132" i="1" l="1"/>
  <c r="AD132" i="1" s="1"/>
  <c r="AA132" i="1"/>
  <c r="AB132" i="1" s="1"/>
  <c r="Z133" i="1" s="1"/>
  <c r="O142" i="1"/>
  <c r="AC133" i="1" l="1"/>
  <c r="AD133" i="1" s="1"/>
  <c r="AA133" i="1"/>
  <c r="AB133" i="1" s="1"/>
  <c r="Z134" i="1" s="1"/>
  <c r="R142" i="1"/>
  <c r="S142" i="1" s="1"/>
  <c r="P142" i="1"/>
  <c r="Q142" i="1" s="1"/>
  <c r="AC134" i="1" l="1"/>
  <c r="AD134" i="1" s="1"/>
  <c r="AA134" i="1"/>
  <c r="AB134" i="1" s="1"/>
  <c r="Z135" i="1" s="1"/>
  <c r="O143" i="1"/>
  <c r="AC135" i="1" l="1"/>
  <c r="AD135" i="1" s="1"/>
  <c r="AA135" i="1"/>
  <c r="AB135" i="1" s="1"/>
  <c r="Z136" i="1" s="1"/>
  <c r="R143" i="1"/>
  <c r="S143" i="1" s="1"/>
  <c r="P143" i="1"/>
  <c r="Q143" i="1" s="1"/>
  <c r="AC136" i="1" l="1"/>
  <c r="AD136" i="1" s="1"/>
  <c r="AA136" i="1"/>
  <c r="AB136" i="1" s="1"/>
  <c r="Z137" i="1" s="1"/>
  <c r="O144" i="1"/>
  <c r="AC137" i="1" l="1"/>
  <c r="AD137" i="1" s="1"/>
  <c r="AA137" i="1"/>
  <c r="AB137" i="1" s="1"/>
  <c r="Z138" i="1" s="1"/>
  <c r="R144" i="1"/>
  <c r="S144" i="1" s="1"/>
  <c r="P144" i="1"/>
  <c r="Q144" i="1" s="1"/>
  <c r="AC138" i="1" l="1"/>
  <c r="AD138" i="1" s="1"/>
  <c r="AA138" i="1"/>
  <c r="AB138" i="1" s="1"/>
  <c r="Z139" i="1" s="1"/>
  <c r="O145" i="1"/>
  <c r="P145" i="1"/>
  <c r="Q145" i="1" s="1"/>
  <c r="Q146" i="1" s="1"/>
  <c r="AC139" i="1" l="1"/>
  <c r="AD139" i="1" s="1"/>
  <c r="AA139" i="1"/>
  <c r="AB139" i="1" s="1"/>
  <c r="Z140" i="1" s="1"/>
  <c r="N145" i="1"/>
  <c r="P146" i="1"/>
  <c r="R145" i="1"/>
  <c r="O146" i="1"/>
  <c r="AC140" i="1" l="1"/>
  <c r="AD140" i="1" s="1"/>
  <c r="AA140" i="1"/>
  <c r="AB140" i="1" s="1"/>
  <c r="Z141" i="1" s="1"/>
  <c r="N147" i="1"/>
  <c r="S145" i="1"/>
  <c r="S21" i="1" s="1"/>
  <c r="R149" i="1"/>
  <c r="R22" i="1" s="1"/>
  <c r="R151" i="1"/>
  <c r="R24" i="1" s="1"/>
  <c r="R21" i="1"/>
  <c r="R150" i="1"/>
  <c r="R23" i="1" s="1"/>
  <c r="U145" i="1"/>
  <c r="V145" i="1" s="1"/>
  <c r="V144" i="1" s="1"/>
  <c r="V143" i="1" s="1"/>
  <c r="V142" i="1" s="1"/>
  <c r="V141" i="1" s="1"/>
  <c r="V140" i="1" s="1"/>
  <c r="V139" i="1" s="1"/>
  <c r="V138" i="1" s="1"/>
  <c r="V137" i="1" s="1"/>
  <c r="V136" i="1" s="1"/>
  <c r="V135" i="1" s="1"/>
  <c r="V134" i="1" s="1"/>
  <c r="V133" i="1" s="1"/>
  <c r="V132" i="1" s="1"/>
  <c r="V131" i="1" s="1"/>
  <c r="V130" i="1" s="1"/>
  <c r="V129" i="1" s="1"/>
  <c r="V128" i="1" s="1"/>
  <c r="V127" i="1" s="1"/>
  <c r="V126" i="1" s="1"/>
  <c r="V125" i="1" s="1"/>
  <c r="V124" i="1" s="1"/>
  <c r="V123" i="1" s="1"/>
  <c r="V122" i="1" s="1"/>
  <c r="V121" i="1" s="1"/>
  <c r="V120" i="1" s="1"/>
  <c r="V119" i="1" s="1"/>
  <c r="V118" i="1" s="1"/>
  <c r="V117" i="1" s="1"/>
  <c r="V116" i="1" s="1"/>
  <c r="V115" i="1" s="1"/>
  <c r="V114" i="1" s="1"/>
  <c r="V113" i="1" s="1"/>
  <c r="V112" i="1" s="1"/>
  <c r="V111" i="1" s="1"/>
  <c r="V110" i="1" s="1"/>
  <c r="V109" i="1" s="1"/>
  <c r="V108" i="1" s="1"/>
  <c r="V107" i="1" s="1"/>
  <c r="V106" i="1" s="1"/>
  <c r="V105" i="1" s="1"/>
  <c r="V104" i="1" s="1"/>
  <c r="V103" i="1" s="1"/>
  <c r="V102" i="1" s="1"/>
  <c r="V101" i="1" s="1"/>
  <c r="V100" i="1" s="1"/>
  <c r="V99" i="1" s="1"/>
  <c r="V98" i="1" s="1"/>
  <c r="V97" i="1" s="1"/>
  <c r="V96" i="1" s="1"/>
  <c r="V95" i="1" s="1"/>
  <c r="V94" i="1" s="1"/>
  <c r="V93" i="1" s="1"/>
  <c r="V92" i="1" s="1"/>
  <c r="V91" i="1" s="1"/>
  <c r="V90" i="1" s="1"/>
  <c r="V89" i="1" s="1"/>
  <c r="V88" i="1" s="1"/>
  <c r="V87" i="1" s="1"/>
  <c r="V86" i="1" s="1"/>
  <c r="V85" i="1" s="1"/>
  <c r="V84" i="1" s="1"/>
  <c r="V83" i="1" s="1"/>
  <c r="V82" i="1" s="1"/>
  <c r="V81" i="1" s="1"/>
  <c r="V80" i="1" s="1"/>
  <c r="V79" i="1" s="1"/>
  <c r="V78" i="1" s="1"/>
  <c r="V77" i="1" s="1"/>
  <c r="V76" i="1" s="1"/>
  <c r="V75" i="1" s="1"/>
  <c r="V74" i="1" s="1"/>
  <c r="V73" i="1" s="1"/>
  <c r="V72" i="1" s="1"/>
  <c r="V71" i="1" s="1"/>
  <c r="V70" i="1" s="1"/>
  <c r="V69" i="1" s="1"/>
  <c r="V68" i="1" s="1"/>
  <c r="V67" i="1" s="1"/>
  <c r="V66" i="1" s="1"/>
  <c r="V65" i="1" s="1"/>
  <c r="V64" i="1" s="1"/>
  <c r="V63" i="1" s="1"/>
  <c r="V62" i="1" s="1"/>
  <c r="V61" i="1" s="1"/>
  <c r="V60" i="1" s="1"/>
  <c r="V59" i="1" s="1"/>
  <c r="V58" i="1" s="1"/>
  <c r="V57" i="1" s="1"/>
  <c r="V56" i="1" s="1"/>
  <c r="V55" i="1" s="1"/>
  <c r="V54" i="1" s="1"/>
  <c r="V53" i="1" s="1"/>
  <c r="V52" i="1" s="1"/>
  <c r="V51" i="1" s="1"/>
  <c r="V50" i="1" s="1"/>
  <c r="V49" i="1" s="1"/>
  <c r="V48" i="1" s="1"/>
  <c r="V47" i="1" s="1"/>
  <c r="V46" i="1" s="1"/>
  <c r="V45" i="1" s="1"/>
  <c r="V44" i="1" s="1"/>
  <c r="V43" i="1" s="1"/>
  <c r="V42" i="1" s="1"/>
  <c r="V41" i="1" s="1"/>
  <c r="V40" i="1" s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T145" i="1"/>
  <c r="T146" i="1" s="1"/>
  <c r="T21" i="1" s="1"/>
  <c r="N146" i="1"/>
  <c r="N149" i="1" s="1"/>
  <c r="AC141" i="1" l="1"/>
  <c r="AD141" i="1" s="1"/>
  <c r="AA141" i="1"/>
  <c r="AB141" i="1" s="1"/>
  <c r="Z142" i="1" s="1"/>
  <c r="AC142" i="1" l="1"/>
  <c r="AD142" i="1" s="1"/>
  <c r="AA142" i="1"/>
  <c r="AB142" i="1" s="1"/>
  <c r="Z143" i="1" s="1"/>
  <c r="AC143" i="1" l="1"/>
  <c r="AD143" i="1" s="1"/>
  <c r="AA143" i="1"/>
  <c r="AB143" i="1" s="1"/>
  <c r="Z144" i="1" s="1"/>
  <c r="AC144" i="1" l="1"/>
  <c r="AD144" i="1" s="1"/>
  <c r="AA144" i="1"/>
  <c r="AB144" i="1" s="1"/>
  <c r="Z145" i="1" l="1"/>
  <c r="AA145" i="1"/>
  <c r="Y145" i="1" l="1"/>
  <c r="AA146" i="1"/>
  <c r="AC145" i="1"/>
  <c r="Z146" i="1"/>
  <c r="AB145" i="1"/>
  <c r="AB146" i="1" s="1"/>
  <c r="AC21" i="1" l="1"/>
  <c r="AD145" i="1"/>
  <c r="AD21" i="1" s="1"/>
  <c r="AC151" i="1"/>
  <c r="AC24" i="1" s="1"/>
  <c r="AC149" i="1"/>
  <c r="AC22" i="1" s="1"/>
  <c r="AC150" i="1"/>
  <c r="AC23" i="1" s="1"/>
  <c r="Y147" i="1"/>
  <c r="AE145" i="1"/>
  <c r="AE146" i="1" s="1"/>
  <c r="AE21" i="1" s="1"/>
  <c r="AF145" i="1"/>
  <c r="AG145" i="1" s="1"/>
  <c r="AG144" i="1" s="1"/>
  <c r="AG143" i="1" s="1"/>
  <c r="AG142" i="1" s="1"/>
  <c r="AG141" i="1" s="1"/>
  <c r="AG140" i="1" s="1"/>
  <c r="AG139" i="1" s="1"/>
  <c r="AG138" i="1" s="1"/>
  <c r="AG137" i="1" s="1"/>
  <c r="AG136" i="1" s="1"/>
  <c r="AG135" i="1" s="1"/>
  <c r="AG134" i="1" s="1"/>
  <c r="AG133" i="1" s="1"/>
  <c r="AG132" i="1" s="1"/>
  <c r="AG131" i="1" s="1"/>
  <c r="AG130" i="1" s="1"/>
  <c r="AG129" i="1" s="1"/>
  <c r="AG128" i="1" s="1"/>
  <c r="AG127" i="1" s="1"/>
  <c r="AG126" i="1" s="1"/>
  <c r="AG125" i="1" s="1"/>
  <c r="AG124" i="1" s="1"/>
  <c r="AG123" i="1" s="1"/>
  <c r="AG122" i="1" s="1"/>
  <c r="AG121" i="1" s="1"/>
  <c r="AG120" i="1" s="1"/>
  <c r="AG119" i="1" s="1"/>
  <c r="AG118" i="1" s="1"/>
  <c r="AG117" i="1" s="1"/>
  <c r="AG116" i="1" s="1"/>
  <c r="AG115" i="1" s="1"/>
  <c r="AG114" i="1" s="1"/>
  <c r="AG113" i="1" s="1"/>
  <c r="AG112" i="1" s="1"/>
  <c r="AG111" i="1" s="1"/>
  <c r="AG110" i="1" s="1"/>
  <c r="AG109" i="1" s="1"/>
  <c r="AG108" i="1" s="1"/>
  <c r="AG107" i="1" s="1"/>
  <c r="AG106" i="1" s="1"/>
  <c r="AG105" i="1" s="1"/>
  <c r="AG104" i="1" s="1"/>
  <c r="AG103" i="1" s="1"/>
  <c r="AG102" i="1" s="1"/>
  <c r="AG101" i="1" s="1"/>
  <c r="AG100" i="1" s="1"/>
  <c r="AG99" i="1" s="1"/>
  <c r="AG98" i="1" s="1"/>
  <c r="AG97" i="1" s="1"/>
  <c r="AG96" i="1" s="1"/>
  <c r="AG95" i="1" s="1"/>
  <c r="AG94" i="1" s="1"/>
  <c r="AG93" i="1" s="1"/>
  <c r="AG92" i="1" s="1"/>
  <c r="AG91" i="1" s="1"/>
  <c r="AG90" i="1" s="1"/>
  <c r="AG89" i="1" s="1"/>
  <c r="AG88" i="1" s="1"/>
  <c r="AG87" i="1" s="1"/>
  <c r="AG86" i="1" s="1"/>
  <c r="AG85" i="1" s="1"/>
  <c r="AG84" i="1" s="1"/>
  <c r="AG83" i="1" s="1"/>
  <c r="AG82" i="1" s="1"/>
  <c r="AG81" i="1" s="1"/>
  <c r="AG80" i="1" s="1"/>
  <c r="AG79" i="1" s="1"/>
  <c r="AG78" i="1" s="1"/>
  <c r="AG77" i="1" s="1"/>
  <c r="AG76" i="1" s="1"/>
  <c r="AG75" i="1" s="1"/>
  <c r="AG74" i="1" s="1"/>
  <c r="AG73" i="1" s="1"/>
  <c r="AG72" i="1" s="1"/>
  <c r="AG71" i="1" s="1"/>
  <c r="AG70" i="1" s="1"/>
  <c r="AG69" i="1" s="1"/>
  <c r="AG68" i="1" s="1"/>
  <c r="AG67" i="1" s="1"/>
  <c r="AG66" i="1" s="1"/>
  <c r="AG65" i="1" s="1"/>
  <c r="AG64" i="1" s="1"/>
  <c r="AG63" i="1" s="1"/>
  <c r="AG62" i="1" s="1"/>
  <c r="AG61" i="1" s="1"/>
  <c r="AG60" i="1" s="1"/>
  <c r="AG59" i="1" s="1"/>
  <c r="AG58" i="1" s="1"/>
  <c r="AG57" i="1" s="1"/>
  <c r="AG56" i="1" s="1"/>
  <c r="AG55" i="1" s="1"/>
  <c r="AG54" i="1" s="1"/>
  <c r="AG53" i="1" s="1"/>
  <c r="AG52" i="1" s="1"/>
  <c r="AG51" i="1" s="1"/>
  <c r="AG50" i="1" s="1"/>
  <c r="AG49" i="1" s="1"/>
  <c r="AG48" i="1" s="1"/>
  <c r="AG47" i="1" s="1"/>
  <c r="AG46" i="1" s="1"/>
  <c r="AG45" i="1" s="1"/>
  <c r="AG44" i="1" s="1"/>
  <c r="AG43" i="1" s="1"/>
  <c r="AG42" i="1" s="1"/>
  <c r="AG41" i="1" s="1"/>
  <c r="AG40" i="1" s="1"/>
  <c r="AG39" i="1" s="1"/>
  <c r="AG38" i="1" s="1"/>
  <c r="AG37" i="1" s="1"/>
  <c r="AG36" i="1" s="1"/>
  <c r="AG35" i="1" s="1"/>
  <c r="AG34" i="1" s="1"/>
  <c r="AG33" i="1" s="1"/>
  <c r="AG32" i="1" s="1"/>
  <c r="AG31" i="1" s="1"/>
  <c r="AG30" i="1" s="1"/>
  <c r="AG29" i="1" s="1"/>
  <c r="AG28" i="1" s="1"/>
  <c r="AG27" i="1" s="1"/>
  <c r="AG26" i="1" s="1"/>
  <c r="Y146" i="1"/>
  <c r="Y149" i="1" s="1"/>
  <c r="AJ72" i="1" l="1"/>
  <c r="AK72" i="1" l="1"/>
  <c r="AL72" i="1" s="1"/>
  <c r="AM72" i="1" s="1"/>
  <c r="AJ73" i="1"/>
  <c r="AN72" i="1"/>
  <c r="AJ74" i="1" l="1"/>
  <c r="AN73" i="1"/>
  <c r="AK73" i="1"/>
  <c r="AL73" i="1" s="1"/>
  <c r="AM73" i="1" s="1"/>
  <c r="AK74" i="1" s="1"/>
  <c r="AL74" i="1" s="1"/>
  <c r="AM74" i="1" s="1"/>
  <c r="AK75" i="1" s="1"/>
  <c r="AJ75" i="1" l="1"/>
  <c r="AN74" i="1"/>
  <c r="AJ76" i="1" l="1"/>
  <c r="AN75" i="1"/>
  <c r="AL75" i="1"/>
  <c r="AM75" i="1" s="1"/>
  <c r="AK76" i="1" l="1"/>
  <c r="AL76" i="1" s="1"/>
  <c r="AM76" i="1"/>
  <c r="AK77" i="1" s="1"/>
  <c r="AL77" i="1" s="1"/>
  <c r="AM77" i="1" s="1"/>
  <c r="AJ77" i="1"/>
  <c r="AN76" i="1"/>
  <c r="AK78" i="1" l="1"/>
  <c r="AJ78" i="1"/>
  <c r="AN77" i="1"/>
  <c r="AJ79" i="1" l="1"/>
  <c r="AN78" i="1"/>
  <c r="AL78" i="1"/>
  <c r="AM78" i="1" s="1"/>
  <c r="AK79" i="1" s="1"/>
  <c r="AL79" i="1" s="1"/>
  <c r="AM79" i="1" s="1"/>
  <c r="AK80" i="1" l="1"/>
  <c r="AJ80" i="1"/>
  <c r="AN79" i="1"/>
  <c r="AJ81" i="1" l="1"/>
  <c r="AN80" i="1"/>
  <c r="AL80" i="1"/>
  <c r="AM80" i="1" s="1"/>
  <c r="AK81" i="1" l="1"/>
  <c r="AL81" i="1" s="1"/>
  <c r="AM81" i="1"/>
  <c r="AK82" i="1" s="1"/>
  <c r="AJ82" i="1"/>
  <c r="AN81" i="1"/>
  <c r="AL82" i="1" l="1"/>
  <c r="AM82" i="1" s="1"/>
  <c r="AK83" i="1"/>
  <c r="AJ83" i="1"/>
  <c r="AN82" i="1"/>
  <c r="AJ84" i="1" l="1"/>
  <c r="AN83" i="1"/>
  <c r="AL83" i="1"/>
  <c r="AM83" i="1" s="1"/>
  <c r="AK84" i="1" l="1"/>
  <c r="AL84" i="1" s="1"/>
  <c r="AM84" i="1"/>
  <c r="AK85" i="1" s="1"/>
  <c r="AJ85" i="1"/>
  <c r="AN84" i="1"/>
  <c r="AL85" i="1" l="1"/>
  <c r="AM85" i="1" s="1"/>
  <c r="AK86" i="1"/>
  <c r="AJ86" i="1"/>
  <c r="AN85" i="1"/>
  <c r="AJ87" i="1" l="1"/>
  <c r="AN86" i="1"/>
  <c r="AL86" i="1"/>
  <c r="AM86" i="1" s="1"/>
  <c r="AK87" i="1" s="1"/>
  <c r="AL87" i="1" s="1"/>
  <c r="AM87" i="1" s="1"/>
  <c r="AK88" i="1" l="1"/>
  <c r="AJ88" i="1"/>
  <c r="AN87" i="1"/>
  <c r="AJ89" i="1" l="1"/>
  <c r="AN88" i="1"/>
  <c r="AL88" i="1"/>
  <c r="AM88" i="1" s="1"/>
  <c r="AK89" i="1" s="1"/>
  <c r="AL89" i="1" s="1"/>
  <c r="AM89" i="1" s="1"/>
  <c r="AK90" i="1" s="1"/>
  <c r="AJ90" i="1" l="1"/>
  <c r="AN89" i="1"/>
  <c r="AJ91" i="1" l="1"/>
  <c r="AN90" i="1"/>
  <c r="AL90" i="1"/>
  <c r="AM90" i="1" s="1"/>
  <c r="AK91" i="1" l="1"/>
  <c r="AL91" i="1" s="1"/>
  <c r="AM91" i="1"/>
  <c r="AJ92" i="1"/>
  <c r="AN91" i="1"/>
  <c r="AK92" i="1" l="1"/>
  <c r="AL92" i="1" s="1"/>
  <c r="AM92" i="1"/>
  <c r="AK93" i="1" s="1"/>
  <c r="AJ93" i="1"/>
  <c r="AN92" i="1"/>
  <c r="AL93" i="1" l="1"/>
  <c r="AM93" i="1" s="1"/>
  <c r="AK94" i="1"/>
  <c r="AJ94" i="1"/>
  <c r="AN93" i="1"/>
  <c r="AJ95" i="1" l="1"/>
  <c r="AN94" i="1"/>
  <c r="AL94" i="1"/>
  <c r="AM94" i="1" s="1"/>
  <c r="AK95" i="1" s="1"/>
  <c r="AL95" i="1" s="1"/>
  <c r="AM95" i="1" s="1"/>
  <c r="AK96" i="1" l="1"/>
  <c r="AJ96" i="1"/>
  <c r="AN95" i="1"/>
  <c r="AJ97" i="1" l="1"/>
  <c r="AN96" i="1"/>
  <c r="AL96" i="1"/>
  <c r="AM96" i="1" s="1"/>
  <c r="AK97" i="1" s="1"/>
  <c r="AL97" i="1" s="1"/>
  <c r="AM97" i="1" s="1"/>
  <c r="AK98" i="1" s="1"/>
  <c r="AJ98" i="1" l="1"/>
  <c r="AN97" i="1"/>
  <c r="AJ99" i="1" l="1"/>
  <c r="AN98" i="1"/>
  <c r="AL98" i="1"/>
  <c r="AM98" i="1" s="1"/>
  <c r="AK99" i="1" s="1"/>
  <c r="AL99" i="1" s="1"/>
  <c r="AM99" i="1" s="1"/>
  <c r="AK100" i="1" l="1"/>
  <c r="AJ100" i="1"/>
  <c r="AN99" i="1"/>
  <c r="AJ101" i="1" l="1"/>
  <c r="AN100" i="1"/>
  <c r="AL100" i="1"/>
  <c r="AM100" i="1" s="1"/>
  <c r="AK101" i="1" s="1"/>
  <c r="AL101" i="1" s="1"/>
  <c r="AM101" i="1" s="1"/>
  <c r="AK102" i="1" l="1"/>
  <c r="AJ102" i="1"/>
  <c r="AN101" i="1"/>
  <c r="AJ103" i="1" l="1"/>
  <c r="AN102" i="1"/>
  <c r="AL102" i="1"/>
  <c r="AM102" i="1" s="1"/>
  <c r="AK103" i="1" s="1"/>
  <c r="AL103" i="1" s="1"/>
  <c r="AM103" i="1" s="1"/>
  <c r="AK104" i="1" s="1"/>
  <c r="AJ104" i="1" l="1"/>
  <c r="AN103" i="1"/>
  <c r="AJ105" i="1" l="1"/>
  <c r="AN104" i="1"/>
  <c r="AL104" i="1"/>
  <c r="AM104" i="1" s="1"/>
  <c r="AK105" i="1" l="1"/>
  <c r="AL105" i="1" s="1"/>
  <c r="AM105" i="1"/>
  <c r="AK106" i="1" s="1"/>
  <c r="AL106" i="1" s="1"/>
  <c r="AM106" i="1" s="1"/>
  <c r="AK107" i="1" s="1"/>
  <c r="AJ106" i="1"/>
  <c r="AN105" i="1"/>
  <c r="AJ107" i="1" l="1"/>
  <c r="AN106" i="1"/>
  <c r="AJ108" i="1" l="1"/>
  <c r="AN107" i="1"/>
  <c r="AL107" i="1"/>
  <c r="AM107" i="1" s="1"/>
  <c r="AK108" i="1" l="1"/>
  <c r="AL108" i="1" s="1"/>
  <c r="AM108" i="1"/>
  <c r="AK109" i="1" s="1"/>
  <c r="AJ109" i="1"/>
  <c r="AN108" i="1"/>
  <c r="AJ110" i="1" l="1"/>
  <c r="AN109" i="1"/>
  <c r="AL109" i="1"/>
  <c r="AM109" i="1" s="1"/>
  <c r="AK110" i="1" l="1"/>
  <c r="AL110" i="1" s="1"/>
  <c r="AM110" i="1"/>
  <c r="AK111" i="1" s="1"/>
  <c r="AL111" i="1" s="1"/>
  <c r="AM111" i="1" s="1"/>
  <c r="AJ111" i="1"/>
  <c r="AN110" i="1"/>
  <c r="AK112" i="1" l="1"/>
  <c r="AJ112" i="1"/>
  <c r="AN111" i="1"/>
  <c r="AJ113" i="1" l="1"/>
  <c r="AN112" i="1"/>
  <c r="AL112" i="1"/>
  <c r="AM112" i="1" s="1"/>
  <c r="AK113" i="1" l="1"/>
  <c r="AL113" i="1" s="1"/>
  <c r="AM113" i="1"/>
  <c r="AK114" i="1" s="1"/>
  <c r="AL114" i="1" s="1"/>
  <c r="AM114" i="1" s="1"/>
  <c r="AJ114" i="1"/>
  <c r="AN113" i="1"/>
  <c r="AK115" i="1" l="1"/>
  <c r="AJ115" i="1"/>
  <c r="AN114" i="1"/>
  <c r="AJ116" i="1" l="1"/>
  <c r="AN115" i="1"/>
  <c r="AL115" i="1"/>
  <c r="AM115" i="1" s="1"/>
  <c r="AK116" i="1" l="1"/>
  <c r="AL116" i="1" s="1"/>
  <c r="AM116" i="1"/>
  <c r="AK117" i="1" s="1"/>
  <c r="AL117" i="1" s="1"/>
  <c r="AM117" i="1" s="1"/>
  <c r="AJ117" i="1"/>
  <c r="AN116" i="1"/>
  <c r="AK118" i="1" l="1"/>
  <c r="AJ118" i="1"/>
  <c r="AN117" i="1"/>
  <c r="AJ119" i="1" l="1"/>
  <c r="AN118" i="1"/>
  <c r="AL118" i="1"/>
  <c r="AM118" i="1" s="1"/>
  <c r="AK119" i="1" s="1"/>
  <c r="AL119" i="1" s="1"/>
  <c r="AM119" i="1" s="1"/>
  <c r="AK120" i="1" s="1"/>
  <c r="AJ120" i="1" l="1"/>
  <c r="AN119" i="1"/>
  <c r="AJ121" i="1" l="1"/>
  <c r="AN120" i="1"/>
  <c r="AL120" i="1"/>
  <c r="AM120" i="1" s="1"/>
  <c r="AK121" i="1" l="1"/>
  <c r="AL121" i="1" s="1"/>
  <c r="AM121" i="1"/>
  <c r="AK122" i="1" s="1"/>
  <c r="AJ122" i="1"/>
  <c r="AN121" i="1"/>
  <c r="AL122" i="1" l="1"/>
  <c r="AM122" i="1" s="1"/>
  <c r="AK123" i="1"/>
  <c r="AJ123" i="1"/>
  <c r="AN122" i="1"/>
  <c r="AJ124" i="1" l="1"/>
  <c r="AN123" i="1"/>
  <c r="AL123" i="1"/>
  <c r="AM123" i="1" s="1"/>
  <c r="AK124" i="1" l="1"/>
  <c r="AL124" i="1" s="1"/>
  <c r="AM124" i="1"/>
  <c r="AJ125" i="1"/>
  <c r="AN124" i="1"/>
  <c r="AJ126" i="1" l="1"/>
  <c r="AN125" i="1"/>
  <c r="AK125" i="1"/>
  <c r="AL125" i="1" s="1"/>
  <c r="AM125" i="1"/>
  <c r="AK126" i="1" l="1"/>
  <c r="AL126" i="1" s="1"/>
  <c r="AM126" i="1"/>
  <c r="AK127" i="1" s="1"/>
  <c r="AJ127" i="1"/>
  <c r="AN126" i="1"/>
  <c r="AJ128" i="1" l="1"/>
  <c r="AN127" i="1"/>
  <c r="AL127" i="1"/>
  <c r="AM127" i="1" s="1"/>
  <c r="AK128" i="1" s="1"/>
  <c r="AL128" i="1" s="1"/>
  <c r="AM128" i="1" s="1"/>
  <c r="AK129" i="1" s="1"/>
  <c r="AJ129" i="1" l="1"/>
  <c r="AN128" i="1"/>
  <c r="AJ130" i="1" l="1"/>
  <c r="AN129" i="1"/>
  <c r="AL129" i="1"/>
  <c r="AM129" i="1" s="1"/>
  <c r="AK130" i="1" s="1"/>
  <c r="AL130" i="1" s="1"/>
  <c r="AM130" i="1" s="1"/>
  <c r="AK131" i="1" l="1"/>
  <c r="AJ131" i="1"/>
  <c r="AN130" i="1"/>
  <c r="AJ132" i="1" l="1"/>
  <c r="AN131" i="1"/>
  <c r="AL131" i="1"/>
  <c r="AM131" i="1" s="1"/>
  <c r="AK132" i="1" s="1"/>
  <c r="AL132" i="1" s="1"/>
  <c r="AM132" i="1" s="1"/>
  <c r="AK133" i="1" s="1"/>
  <c r="AJ133" i="1" l="1"/>
  <c r="AN132" i="1"/>
  <c r="AJ134" i="1" l="1"/>
  <c r="AN133" i="1"/>
  <c r="AL133" i="1"/>
  <c r="AM133" i="1" s="1"/>
  <c r="AK134" i="1" l="1"/>
  <c r="AL134" i="1" s="1"/>
  <c r="AM134" i="1"/>
  <c r="AK135" i="1" s="1"/>
  <c r="AJ135" i="1"/>
  <c r="AN134" i="1"/>
  <c r="AJ136" i="1" l="1"/>
  <c r="AN135" i="1"/>
  <c r="AL135" i="1"/>
  <c r="AM135" i="1" s="1"/>
  <c r="AK136" i="1" l="1"/>
  <c r="AL136" i="1" s="1"/>
  <c r="AM136" i="1"/>
  <c r="AJ137" i="1"/>
  <c r="AN136" i="1"/>
  <c r="AJ138" i="1" l="1"/>
  <c r="AN137" i="1"/>
  <c r="AK137" i="1"/>
  <c r="AL137" i="1" s="1"/>
  <c r="AM137" i="1" s="1"/>
  <c r="AK138" i="1" s="1"/>
  <c r="AL138" i="1" s="1"/>
  <c r="AM138" i="1" s="1"/>
  <c r="AK139" i="1" l="1"/>
  <c r="AJ139" i="1"/>
  <c r="AN138" i="1"/>
  <c r="AJ140" i="1" l="1"/>
  <c r="AN139" i="1"/>
  <c r="AL139" i="1"/>
  <c r="AM139" i="1" s="1"/>
  <c r="AK140" i="1" l="1"/>
  <c r="AJ141" i="1"/>
  <c r="AN140" i="1"/>
  <c r="AL140" i="1"/>
  <c r="AM140" i="1" s="1"/>
  <c r="AK141" i="1" l="1"/>
  <c r="AJ142" i="1"/>
  <c r="AN141" i="1"/>
  <c r="AL141" i="1"/>
  <c r="AM141" i="1" s="1"/>
  <c r="AK142" i="1" l="1"/>
  <c r="AN142" i="1"/>
  <c r="AL142" i="1"/>
  <c r="AM142" i="1" s="1"/>
  <c r="AK143" i="1" l="1"/>
  <c r="AJ143" i="1"/>
  <c r="AL143" i="1"/>
  <c r="AM143" i="1"/>
  <c r="AK144" i="1" s="1"/>
  <c r="AJ144" i="1"/>
  <c r="AN144" i="1" s="1"/>
  <c r="AN143" i="1"/>
  <c r="AL144" i="1" l="1"/>
  <c r="AM144" i="1" l="1"/>
  <c r="AK145" i="1" l="1"/>
  <c r="AK146" i="1" s="1"/>
  <c r="AL145" i="1"/>
  <c r="AJ145" i="1" l="1"/>
  <c r="AL146" i="1"/>
  <c r="AJ147" i="1" s="1"/>
  <c r="AM145" i="1"/>
  <c r="AJ146" i="1" l="1"/>
  <c r="AN145" i="1"/>
  <c r="AN146" i="1" s="1"/>
</calcChain>
</file>

<file path=xl/sharedStrings.xml><?xml version="1.0" encoding="utf-8"?>
<sst xmlns="http://schemas.openxmlformats.org/spreadsheetml/2006/main" count="117" uniqueCount="40">
  <si>
    <t>Échéance</t>
  </si>
  <si>
    <t>Intérêts</t>
  </si>
  <si>
    <t>Amortissement</t>
  </si>
  <si>
    <t>Capital dû</t>
  </si>
  <si>
    <t>Taux contractuel</t>
  </si>
  <si>
    <t>Durée</t>
  </si>
  <si>
    <t>Durée
maxi</t>
  </si>
  <si>
    <t>Rang</t>
  </si>
  <si>
    <t>Montant</t>
  </si>
  <si>
    <t>Contrôle taux</t>
  </si>
  <si>
    <t>Taux à comparer avec le taux nominal proportionnel contractuel de 1,00%</t>
  </si>
  <si>
    <r>
      <t xml:space="preserve">Moyenne taux </t>
    </r>
    <r>
      <rPr>
        <b/>
        <sz val="12"/>
        <color rgb="FF007635"/>
        <rFont val="Calibri"/>
        <family val="2"/>
        <scheme val="minor"/>
      </rPr>
      <t>proportionnel</t>
    </r>
    <r>
      <rPr>
        <b/>
        <sz val="12"/>
        <color theme="1"/>
        <rFont val="Calibri"/>
        <family val="2"/>
        <scheme val="minor"/>
      </rPr>
      <t xml:space="preserve"> simple</t>
    </r>
  </si>
  <si>
    <r>
      <t>Moyenne taux</t>
    </r>
    <r>
      <rPr>
        <b/>
        <sz val="12"/>
        <color rgb="FF007635"/>
        <rFont val="Calibri"/>
        <family val="2"/>
        <scheme val="minor"/>
      </rPr>
      <t xml:space="preserve"> proportionnel</t>
    </r>
    <r>
      <rPr>
        <b/>
        <sz val="12"/>
        <color theme="1"/>
        <rFont val="Calibri"/>
        <family val="2"/>
        <scheme val="minor"/>
      </rPr>
      <t xml:space="preserve"> pondérée par montant et durée</t>
    </r>
  </si>
  <si>
    <r>
      <t>TRI/TEG</t>
    </r>
    <r>
      <rPr>
        <b/>
        <sz val="12"/>
        <color rgb="FF007635"/>
        <rFont val="Calibri"/>
        <family val="2"/>
        <scheme val="minor"/>
      </rPr>
      <t xml:space="preserve"> proportionnel</t>
    </r>
  </si>
  <si>
    <r>
      <t xml:space="preserve">Conversion Taux débiteur/TAEG actuariel en TRI/TEG </t>
    </r>
    <r>
      <rPr>
        <b/>
        <sz val="12"/>
        <color rgb="FF007635"/>
        <rFont val="Calibri"/>
        <family val="2"/>
        <scheme val="minor"/>
      </rPr>
      <t>proportionnel</t>
    </r>
  </si>
  <si>
    <t xml:space="preserve"> Décret N° 2016-607 du 13 mai 2016</t>
  </si>
  <si>
    <r>
      <t xml:space="preserve">Taux débiteur/TAEG </t>
    </r>
    <r>
      <rPr>
        <b/>
        <sz val="12"/>
        <color rgb="FFC00000"/>
        <rFont val="Calibri"/>
        <family val="2"/>
        <scheme val="minor"/>
      </rPr>
      <t>actuariel</t>
    </r>
  </si>
  <si>
    <t>Simulation N° 4 - Arrondi monétaire 2 décimales au plus proche sur l'échéance et à l'inférieur sur les intérêts</t>
  </si>
  <si>
    <r>
      <rPr>
        <b/>
        <sz val="14"/>
        <color rgb="FFFF0000"/>
        <rFont val="Calibri"/>
        <family val="2"/>
        <scheme val="minor"/>
      </rPr>
      <t>Simulation témoin N° 1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- Sans aucun arrondi</t>
    </r>
  </si>
  <si>
    <t>Simulation N° 3 - Arrondi monétaire 2 décimales au plus proche sur l'échéance seulement</t>
  </si>
  <si>
    <t>Abandon d'intérêts par la banque</t>
  </si>
  <si>
    <r>
      <t xml:space="preserve">Conversion Taux débiteur/TAEG </t>
    </r>
    <r>
      <rPr>
        <b/>
        <sz val="12"/>
        <color rgb="FFC00000"/>
        <rFont val="Calibri"/>
        <family val="2"/>
        <scheme val="minor"/>
      </rPr>
      <t>actuariel</t>
    </r>
    <r>
      <rPr>
        <b/>
        <sz val="12"/>
        <color theme="1"/>
        <rFont val="Calibri"/>
        <family val="2"/>
        <scheme val="minor"/>
      </rPr>
      <t xml:space="preserve"> en TRI/TEG </t>
    </r>
    <r>
      <rPr>
        <b/>
        <sz val="12"/>
        <color rgb="FF007635"/>
        <rFont val="Calibri"/>
        <family val="2"/>
        <scheme val="minor"/>
      </rPr>
      <t>proportionnel</t>
    </r>
  </si>
  <si>
    <r>
      <t>Conversion Taux débiteur/TAEG</t>
    </r>
    <r>
      <rPr>
        <b/>
        <sz val="12"/>
        <color rgb="FFC00000"/>
        <rFont val="Calibri"/>
        <family val="2"/>
        <scheme val="minor"/>
      </rPr>
      <t xml:space="preserve"> actuariel</t>
    </r>
    <r>
      <rPr>
        <b/>
        <sz val="12"/>
        <color theme="1"/>
        <rFont val="Calibri"/>
        <family val="2"/>
        <scheme val="minor"/>
      </rPr>
      <t xml:space="preserve"> en TRI/TEG </t>
    </r>
    <r>
      <rPr>
        <b/>
        <sz val="12"/>
        <color rgb="FF007635"/>
        <rFont val="Calibri"/>
        <family val="2"/>
        <scheme val="minor"/>
      </rPr>
      <t>proportionnel</t>
    </r>
  </si>
  <si>
    <t>Simulation N° 2 - Arrondi monétaire 2 décimales au plus proche sur les échéances, les intérêts, les amortissements et les soldes dus.</t>
  </si>
  <si>
    <t>Inférieurs au taux contractuel</t>
  </si>
  <si>
    <t>Total</t>
  </si>
  <si>
    <t>Arrondis monétaires 2 décimales au plus proche partout</t>
  </si>
  <si>
    <t>Arrondis monétaires 2 décimales au plus proche sur échéances seulement</t>
  </si>
  <si>
    <t>Arrondis monétaires 2 décimales au plus proche sur échéances et à l'inférieur sur intérêts</t>
  </si>
  <si>
    <t>Quelle est la bonne méthode de calcul pour vérifier que le taux nominal proportionnel contractuel est bien respecté ?</t>
  </si>
  <si>
    <r>
      <t xml:space="preserve">Sélectionner, </t>
    </r>
    <r>
      <rPr>
        <b/>
        <sz val="14"/>
        <color rgb="FFC00000"/>
        <rFont val="Calibri"/>
        <family val="2"/>
        <scheme val="minor"/>
      </rPr>
      <t>ci_dessous,</t>
    </r>
    <r>
      <rPr>
        <b/>
        <sz val="14"/>
        <color theme="1"/>
        <rFont val="Calibri"/>
        <family val="2"/>
        <scheme val="minor"/>
      </rPr>
      <t xml:space="preserve"> la méthode d'arrondis souhaitée puis cliquer sur le bouton</t>
    </r>
    <r>
      <rPr>
        <b/>
        <sz val="14"/>
        <color rgb="FFFF0000"/>
        <rFont val="Calibri"/>
        <family val="2"/>
        <scheme val="minor"/>
      </rPr>
      <t xml:space="preserve"> "Calculs"      =&gt;       =&gt;       =&gt;       =&gt;       =&gt;  </t>
    </r>
  </si>
  <si>
    <t>Aucun arrondi (Cas d'école)</t>
  </si>
  <si>
    <t>Prêt à échéances constantes</t>
  </si>
  <si>
    <t>Prêt en deux paliers d'échéances progressifs</t>
  </si>
  <si>
    <t>Prêt en deux paliers d'échéances dégressifs</t>
  </si>
  <si>
    <t>Prêt à échéances constantes et périodicité régulière (= mensuelle)</t>
  </si>
  <si>
    <t>Prêt en deux paliers progressifs d'échéances - Périodicité régulière (= mensuelle)</t>
  </si>
  <si>
    <t>Prêt en deux paliers dégressifs d'échéances - Périodicité régulière (= mensuelle)</t>
  </si>
  <si>
    <t>Supérieurs au taux contractuel</t>
  </si>
  <si>
    <r>
      <t xml:space="preserve">Simulations avec un prêt à échéances constantes, un second en deux paliers d'échéances progressifs et un troisième en deux paliers d'échéances dégressifs.
Périodicité régulière mensuelle.
</t>
    </r>
    <r>
      <rPr>
        <b/>
        <sz val="16"/>
        <color rgb="FFC00000"/>
        <rFont val="Calibri"/>
        <family val="2"/>
        <scheme val="minor"/>
      </rPr>
      <t>Quatre méthodes d'arrondis différentes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</si>
</sst>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#,##0.00\ &quot;€&quot;;[Red]\-#,##0.00\ &quot;€&quot;"/>
    <numFmt numFmtId="164" formatCode="#,##0.00\ &quot;€&quot;"/>
    <numFmt numFmtId="165" formatCode="0.00000%"/>
    <numFmt numFmtId="166" formatCode="#,##0.00000000000000000\ &quot;€&quot;;[Red]\-#,##0.00000000000000000\ &quot;€&quot;"/>
    <numFmt numFmtId="167" formatCode="0.000000000000000%"/>
    <numFmt numFmtId="168" formatCode="#,##0.000000000000000000\ &quot;€&quot;;[Red]\-#,##0.000000000000000000\ &quot;€&quot;"/>
    <numFmt numFmtId="169" formatCode=";;;"/>
    <numFmt numFmtId="170" formatCode="0.0000000000%"/>
    <numFmt numFmtId="171" formatCode="0.00000000000000%"/>
    <numFmt numFmtId="172" formatCode="#,##0.000000000000000000\ &quot;€&quot;"/>
    <numFmt numFmtId="173" formatCode="0.0000000%"/>
    <numFmt numFmtId="174" formatCode="#,##0.000000000000000000000000000000\ &quot;€&quot;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63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22"/>
      <color rgb="FFFF0000"/>
      <name val="Calibri"/>
      <family val="2"/>
    </font>
    <font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CCC0DA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169" fontId="0" fillId="0" borderId="0" xfId="0" applyNumberFormat="1"/>
    <xf numFmtId="0" fontId="0" fillId="0" borderId="0" xfId="0" applyProtection="1"/>
    <xf numFmtId="0" fontId="1" fillId="8" borderId="44" xfId="0" applyFont="1" applyFill="1" applyBorder="1" applyAlignment="1" applyProtection="1">
      <alignment horizontal="center" vertical="center" wrapText="1"/>
    </xf>
    <xf numFmtId="0" fontId="1" fillId="8" borderId="33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8" borderId="34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4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6" borderId="33" xfId="0" applyFont="1" applyFill="1" applyBorder="1" applyAlignment="1" applyProtection="1">
      <alignment horizontal="center" vertical="center" wrapText="1"/>
    </xf>
    <xf numFmtId="0" fontId="1" fillId="6" borderId="34" xfId="0" applyFont="1" applyFill="1" applyBorder="1" applyAlignment="1" applyProtection="1">
      <alignment horizontal="center" vertical="center" wrapText="1"/>
    </xf>
    <xf numFmtId="0" fontId="1" fillId="7" borderId="49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8" fontId="1" fillId="0" borderId="5" xfId="0" applyNumberFormat="1" applyFont="1" applyBorder="1" applyAlignment="1" applyProtection="1">
      <alignment horizontal="center" vertical="center"/>
    </xf>
    <xf numFmtId="0" fontId="0" fillId="0" borderId="50" xfId="0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53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0" fontId="2" fillId="2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0" fontId="2" fillId="2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16" xfId="0" applyBorder="1" applyProtection="1"/>
    <xf numFmtId="0" fontId="0" fillId="0" borderId="17" xfId="0" applyBorder="1" applyProtection="1"/>
    <xf numFmtId="164" fontId="1" fillId="4" borderId="18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164" fontId="1" fillId="4" borderId="2" xfId="0" applyNumberFormat="1" applyFont="1" applyFill="1" applyBorder="1" applyProtection="1"/>
    <xf numFmtId="164" fontId="0" fillId="0" borderId="2" xfId="0" applyNumberFormat="1" applyFill="1" applyBorder="1" applyProtection="1"/>
    <xf numFmtId="164" fontId="0" fillId="0" borderId="3" xfId="0" applyNumberFormat="1" applyBorder="1" applyProtection="1"/>
    <xf numFmtId="0" fontId="0" fillId="0" borderId="1" xfId="0" applyBorder="1" applyProtection="1"/>
    <xf numFmtId="164" fontId="1" fillId="4" borderId="3" xfId="0" applyNumberFormat="1" applyFont="1" applyFill="1" applyBorder="1" applyProtection="1"/>
    <xf numFmtId="164" fontId="0" fillId="0" borderId="2" xfId="0" applyNumberFormat="1" applyBorder="1" applyProtection="1"/>
    <xf numFmtId="0" fontId="0" fillId="0" borderId="10" xfId="0" applyBorder="1" applyProtection="1"/>
    <xf numFmtId="8" fontId="0" fillId="0" borderId="11" xfId="0" applyNumberFormat="1" applyBorder="1" applyProtection="1"/>
    <xf numFmtId="164" fontId="0" fillId="0" borderId="11" xfId="0" applyNumberFormat="1" applyBorder="1" applyProtection="1"/>
    <xf numFmtId="164" fontId="0" fillId="0" borderId="12" xfId="0" applyNumberFormat="1" applyBorder="1" applyProtection="1"/>
    <xf numFmtId="165" fontId="1" fillId="0" borderId="10" xfId="0" applyNumberFormat="1" applyFont="1" applyBorder="1" applyProtection="1"/>
    <xf numFmtId="8" fontId="0" fillId="0" borderId="11" xfId="0" applyNumberFormat="1" applyFill="1" applyBorder="1" applyProtection="1"/>
    <xf numFmtId="165" fontId="0" fillId="0" borderId="10" xfId="0" applyNumberFormat="1" applyBorder="1" applyProtection="1"/>
    <xf numFmtId="8" fontId="0" fillId="0" borderId="12" xfId="0" applyNumberFormat="1" applyBorder="1" applyProtection="1"/>
    <xf numFmtId="8" fontId="0" fillId="0" borderId="2" xfId="0" applyNumberFormat="1" applyBorder="1" applyProtection="1"/>
    <xf numFmtId="165" fontId="0" fillId="0" borderId="2" xfId="0" applyNumberFormat="1" applyBorder="1" applyProtection="1"/>
    <xf numFmtId="0" fontId="16" fillId="2" borderId="48" xfId="0" applyFont="1" applyFill="1" applyBorder="1" applyAlignment="1" applyProtection="1">
      <alignment horizontal="center" vertical="center"/>
    </xf>
    <xf numFmtId="0" fontId="0" fillId="0" borderId="55" xfId="0" applyBorder="1" applyProtection="1"/>
    <xf numFmtId="8" fontId="0" fillId="0" borderId="24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1" fillId="0" borderId="39" xfId="0" applyFont="1" applyBorder="1" applyProtection="1"/>
    <xf numFmtId="0" fontId="0" fillId="0" borderId="40" xfId="0" applyBorder="1" applyProtection="1"/>
    <xf numFmtId="0" fontId="0" fillId="0" borderId="41" xfId="0" applyBorder="1" applyProtection="1"/>
    <xf numFmtId="0" fontId="0" fillId="0" borderId="37" xfId="0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31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1" fillId="0" borderId="29" xfId="0" applyFont="1" applyBorder="1" applyProtection="1"/>
    <xf numFmtId="166" fontId="0" fillId="0" borderId="29" xfId="0" applyNumberFormat="1" applyBorder="1" applyProtection="1"/>
    <xf numFmtId="0" fontId="0" fillId="0" borderId="30" xfId="0" applyBorder="1" applyProtection="1"/>
    <xf numFmtId="164" fontId="1" fillId="10" borderId="2" xfId="0" applyNumberFormat="1" applyFont="1" applyFill="1" applyBorder="1" applyProtection="1"/>
    <xf numFmtId="164" fontId="1" fillId="10" borderId="3" xfId="0" applyNumberFormat="1" applyFont="1" applyFill="1" applyBorder="1" applyProtection="1"/>
    <xf numFmtId="8" fontId="1" fillId="10" borderId="12" xfId="0" applyNumberFormat="1" applyFont="1" applyFill="1" applyBorder="1" applyProtection="1"/>
    <xf numFmtId="170" fontId="0" fillId="3" borderId="17" xfId="0" applyNumberFormat="1" applyFont="1" applyFill="1" applyBorder="1" applyAlignment="1" applyProtection="1">
      <alignment horizontal="center" vertical="center"/>
    </xf>
    <xf numFmtId="170" fontId="0" fillId="3" borderId="11" xfId="0" applyNumberFormat="1" applyFont="1" applyFill="1" applyBorder="1" applyAlignment="1" applyProtection="1">
      <alignment horizontal="center" vertical="center"/>
    </xf>
    <xf numFmtId="170" fontId="0" fillId="3" borderId="24" xfId="0" applyNumberFormat="1" applyFont="1" applyFill="1" applyBorder="1" applyAlignment="1" applyProtection="1">
      <alignment horizontal="center" vertical="center"/>
    </xf>
    <xf numFmtId="170" fontId="0" fillId="3" borderId="5" xfId="0" applyNumberFormat="1" applyFont="1" applyFill="1" applyBorder="1" applyAlignment="1" applyProtection="1">
      <alignment horizontal="center" vertical="center"/>
    </xf>
    <xf numFmtId="170" fontId="0" fillId="3" borderId="5" xfId="0" applyNumberFormat="1" applyFont="1" applyFill="1" applyBorder="1" applyAlignment="1" applyProtection="1">
      <alignment horizontal="center" vertical="center"/>
      <protection locked="0"/>
    </xf>
    <xf numFmtId="170" fontId="11" fillId="3" borderId="17" xfId="0" applyNumberFormat="1" applyFont="1" applyFill="1" applyBorder="1" applyAlignment="1" applyProtection="1">
      <alignment horizontal="center" vertical="center"/>
    </xf>
    <xf numFmtId="170" fontId="11" fillId="3" borderId="5" xfId="0" applyNumberFormat="1" applyFont="1" applyFill="1" applyBorder="1" applyAlignment="1" applyProtection="1">
      <alignment horizontal="center" vertical="center"/>
    </xf>
    <xf numFmtId="170" fontId="0" fillId="0" borderId="5" xfId="0" applyNumberFormat="1" applyFont="1" applyBorder="1" applyAlignment="1" applyProtection="1">
      <alignment horizontal="center" vertical="center"/>
      <protection locked="0"/>
    </xf>
    <xf numFmtId="170" fontId="11" fillId="3" borderId="2" xfId="0" applyNumberFormat="1" applyFont="1" applyFill="1" applyBorder="1" applyAlignment="1" applyProtection="1">
      <alignment horizontal="center" vertical="center"/>
    </xf>
    <xf numFmtId="170" fontId="11" fillId="3" borderId="11" xfId="0" applyNumberFormat="1" applyFont="1" applyFill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167" fontId="1" fillId="0" borderId="23" xfId="0" applyNumberFormat="1" applyFont="1" applyBorder="1" applyAlignment="1" applyProtection="1">
      <alignment horizontal="center" vertical="center"/>
    </xf>
    <xf numFmtId="0" fontId="2" fillId="2" borderId="56" xfId="0" applyNumberFormat="1" applyFont="1" applyFill="1" applyBorder="1" applyProtection="1"/>
    <xf numFmtId="167" fontId="2" fillId="2" borderId="22" xfId="0" applyNumberFormat="1" applyFont="1" applyFill="1" applyBorder="1" applyProtection="1"/>
    <xf numFmtId="167" fontId="2" fillId="2" borderId="22" xfId="0" applyNumberFormat="1" applyFont="1" applyFill="1" applyBorder="1" applyAlignment="1" applyProtection="1">
      <alignment horizontal="center" vertical="center"/>
    </xf>
    <xf numFmtId="171" fontId="1" fillId="0" borderId="5" xfId="0" applyNumberFormat="1" applyFont="1" applyBorder="1" applyProtection="1"/>
    <xf numFmtId="171" fontId="1" fillId="8" borderId="42" xfId="0" applyNumberFormat="1" applyFont="1" applyFill="1" applyBorder="1" applyAlignment="1" applyProtection="1">
      <alignment horizontal="center" vertical="center"/>
    </xf>
    <xf numFmtId="171" fontId="1" fillId="8" borderId="17" xfId="0" applyNumberFormat="1" applyFont="1" applyFill="1" applyBorder="1" applyAlignment="1" applyProtection="1">
      <alignment horizontal="center" vertical="center"/>
    </xf>
    <xf numFmtId="171" fontId="1" fillId="8" borderId="18" xfId="0" applyNumberFormat="1" applyFont="1" applyFill="1" applyBorder="1" applyAlignment="1" applyProtection="1">
      <alignment horizontal="center" vertical="center"/>
    </xf>
    <xf numFmtId="171" fontId="10" fillId="6" borderId="17" xfId="0" applyNumberFormat="1" applyFont="1" applyFill="1" applyBorder="1" applyAlignment="1" applyProtection="1">
      <alignment horizontal="center" vertical="center"/>
    </xf>
    <xf numFmtId="171" fontId="10" fillId="6" borderId="18" xfId="0" applyNumberFormat="1" applyFont="1" applyFill="1" applyBorder="1" applyAlignment="1" applyProtection="1">
      <alignment horizontal="center" vertical="center"/>
    </xf>
    <xf numFmtId="171" fontId="10" fillId="7" borderId="35" xfId="0" applyNumberFormat="1" applyFont="1" applyFill="1" applyBorder="1" applyAlignment="1" applyProtection="1">
      <alignment horizontal="center" vertical="center"/>
    </xf>
    <xf numFmtId="171" fontId="10" fillId="7" borderId="2" xfId="0" applyNumberFormat="1" applyFont="1" applyFill="1" applyBorder="1" applyAlignment="1" applyProtection="1">
      <alignment horizontal="center" vertical="center"/>
    </xf>
    <xf numFmtId="171" fontId="10" fillId="7" borderId="3" xfId="0" applyNumberFormat="1" applyFont="1" applyFill="1" applyBorder="1" applyAlignment="1" applyProtection="1">
      <alignment horizontal="center" vertical="center"/>
    </xf>
    <xf numFmtId="171" fontId="1" fillId="8" borderId="36" xfId="0" applyNumberFormat="1" applyFont="1" applyFill="1" applyBorder="1" applyAlignment="1" applyProtection="1">
      <alignment horizontal="center" vertical="center"/>
    </xf>
    <xf numFmtId="171" fontId="1" fillId="8" borderId="11" xfId="0" applyNumberFormat="1" applyFont="1" applyFill="1" applyBorder="1" applyAlignment="1" applyProtection="1">
      <alignment horizontal="center" vertical="center"/>
    </xf>
    <xf numFmtId="171" fontId="1" fillId="8" borderId="12" xfId="0" applyNumberFormat="1" applyFont="1" applyFill="1" applyBorder="1" applyAlignment="1" applyProtection="1">
      <alignment horizontal="center" vertical="center"/>
    </xf>
    <xf numFmtId="171" fontId="10" fillId="6" borderId="11" xfId="0" applyNumberFormat="1" applyFont="1" applyFill="1" applyBorder="1" applyAlignment="1" applyProtection="1">
      <alignment horizontal="center" vertical="center"/>
    </xf>
    <xf numFmtId="171" fontId="1" fillId="6" borderId="25" xfId="0" applyNumberFormat="1" applyFont="1" applyFill="1" applyBorder="1" applyAlignment="1" applyProtection="1">
      <alignment horizontal="center" vertical="center"/>
    </xf>
    <xf numFmtId="171" fontId="10" fillId="7" borderId="36" xfId="0" applyNumberFormat="1" applyFont="1" applyFill="1" applyBorder="1" applyAlignment="1" applyProtection="1">
      <alignment horizontal="center" vertical="center"/>
    </xf>
    <xf numFmtId="171" fontId="10" fillId="7" borderId="11" xfId="0" applyNumberFormat="1" applyFont="1" applyFill="1" applyBorder="1" applyAlignment="1" applyProtection="1">
      <alignment horizontal="center" vertical="center"/>
    </xf>
    <xf numFmtId="171" fontId="10" fillId="7" borderId="12" xfId="0" applyNumberFormat="1" applyFont="1" applyFill="1" applyBorder="1" applyAlignment="1" applyProtection="1">
      <alignment horizontal="center" vertical="center"/>
    </xf>
    <xf numFmtId="171" fontId="1" fillId="8" borderId="10" xfId="0" applyNumberFormat="1" applyFont="1" applyFill="1" applyBorder="1" applyAlignment="1" applyProtection="1">
      <alignment horizontal="center" vertical="center"/>
    </xf>
    <xf numFmtId="171" fontId="10" fillId="6" borderId="12" xfId="0" applyNumberFormat="1" applyFont="1" applyFill="1" applyBorder="1" applyAlignment="1" applyProtection="1">
      <alignment horizontal="center" vertical="center"/>
    </xf>
    <xf numFmtId="171" fontId="1" fillId="8" borderId="43" xfId="0" applyNumberFormat="1" applyFont="1" applyFill="1" applyBorder="1" applyAlignment="1" applyProtection="1">
      <alignment horizontal="center" vertical="center"/>
    </xf>
    <xf numFmtId="171" fontId="1" fillId="8" borderId="20" xfId="0" applyNumberFormat="1" applyFont="1" applyFill="1" applyBorder="1" applyAlignment="1" applyProtection="1">
      <alignment horizontal="center" vertical="center"/>
    </xf>
    <xf numFmtId="171" fontId="1" fillId="8" borderId="21" xfId="0" applyNumberFormat="1" applyFont="1" applyFill="1" applyBorder="1" applyAlignment="1" applyProtection="1">
      <alignment horizontal="center" vertical="center"/>
    </xf>
    <xf numFmtId="171" fontId="10" fillId="6" borderId="20" xfId="0" applyNumberFormat="1" applyFont="1" applyFill="1" applyBorder="1" applyAlignment="1" applyProtection="1">
      <alignment horizontal="center" vertical="center"/>
    </xf>
    <xf numFmtId="171" fontId="10" fillId="6" borderId="21" xfId="0" applyNumberFormat="1" applyFont="1" applyFill="1" applyBorder="1" applyAlignment="1" applyProtection="1">
      <alignment horizontal="center" vertical="center"/>
    </xf>
    <xf numFmtId="171" fontId="10" fillId="7" borderId="43" xfId="0" applyNumberFormat="1" applyFont="1" applyFill="1" applyBorder="1" applyAlignment="1" applyProtection="1">
      <alignment horizontal="center" vertical="center"/>
    </xf>
    <xf numFmtId="171" fontId="10" fillId="7" borderId="20" xfId="0" applyNumberFormat="1" applyFont="1" applyFill="1" applyBorder="1" applyAlignment="1" applyProtection="1">
      <alignment horizontal="center" vertical="center"/>
    </xf>
    <xf numFmtId="171" fontId="10" fillId="7" borderId="21" xfId="0" applyNumberFormat="1" applyFont="1" applyFill="1" applyBorder="1" applyAlignment="1" applyProtection="1">
      <alignment horizontal="center" vertical="center"/>
    </xf>
    <xf numFmtId="171" fontId="1" fillId="0" borderId="4" xfId="0" applyNumberFormat="1" applyFont="1" applyBorder="1" applyProtection="1"/>
    <xf numFmtId="171" fontId="1" fillId="0" borderId="5" xfId="0" applyNumberFormat="1" applyFont="1" applyBorder="1" applyAlignment="1" applyProtection="1">
      <alignment horizontal="center" vertical="center"/>
    </xf>
    <xf numFmtId="171" fontId="1" fillId="0" borderId="6" xfId="0" applyNumberFormat="1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8" fontId="0" fillId="0" borderId="0" xfId="0" applyNumberFormat="1"/>
    <xf numFmtId="164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 applyProtection="1">
      <alignment vertical="center"/>
    </xf>
    <xf numFmtId="170" fontId="0" fillId="3" borderId="22" xfId="0" applyNumberFormat="1" applyFont="1" applyFill="1" applyBorder="1" applyAlignment="1" applyProtection="1">
      <alignment horizontal="center" vertical="center"/>
    </xf>
    <xf numFmtId="170" fontId="0" fillId="0" borderId="22" xfId="0" applyNumberFormat="1" applyFont="1" applyBorder="1" applyAlignment="1" applyProtection="1">
      <alignment horizontal="center" vertical="center"/>
    </xf>
    <xf numFmtId="0" fontId="0" fillId="3" borderId="50" xfId="0" applyFill="1" applyBorder="1" applyAlignment="1" applyProtection="1">
      <alignment horizontal="center" vertical="center" wrapText="1"/>
    </xf>
    <xf numFmtId="0" fontId="0" fillId="3" borderId="54" xfId="0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6" fillId="9" borderId="39" xfId="0" applyFont="1" applyFill="1" applyBorder="1" applyAlignment="1" applyProtection="1">
      <alignment horizontal="center" vertical="center" wrapText="1"/>
    </xf>
    <xf numFmtId="0" fontId="13" fillId="9" borderId="40" xfId="0" applyFont="1" applyFill="1" applyBorder="1" applyAlignment="1" applyProtection="1">
      <alignment horizontal="center" vertical="center" wrapText="1"/>
    </xf>
    <xf numFmtId="0" fontId="13" fillId="9" borderId="41" xfId="0" applyFont="1" applyFill="1" applyBorder="1" applyAlignment="1" applyProtection="1">
      <alignment horizontal="center" vertical="center" wrapText="1"/>
    </xf>
    <xf numFmtId="0" fontId="13" fillId="9" borderId="37" xfId="0" applyFont="1" applyFill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3" fillId="9" borderId="31" xfId="0" applyFont="1" applyFill="1" applyBorder="1" applyAlignment="1" applyProtection="1">
      <alignment horizontal="center" vertical="center" wrapText="1"/>
    </xf>
    <xf numFmtId="0" fontId="13" fillId="9" borderId="28" xfId="0" applyFont="1" applyFill="1" applyBorder="1" applyAlignment="1" applyProtection="1">
      <alignment horizontal="center" vertical="center" wrapText="1"/>
    </xf>
    <xf numFmtId="0" fontId="13" fillId="9" borderId="29" xfId="0" applyFont="1" applyFill="1" applyBorder="1" applyAlignment="1" applyProtection="1">
      <alignment horizontal="center" vertical="center" wrapText="1"/>
    </xf>
    <xf numFmtId="0" fontId="13" fillId="9" borderId="30" xfId="0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 applyProtection="1">
      <alignment horizontal="center" vertical="center" wrapText="1"/>
    </xf>
    <xf numFmtId="0" fontId="15" fillId="9" borderId="8" xfId="0" applyFont="1" applyFill="1" applyBorder="1" applyAlignment="1" applyProtection="1">
      <alignment horizontal="center" vertical="center" wrapText="1"/>
    </xf>
    <xf numFmtId="0" fontId="15" fillId="9" borderId="9" xfId="0" applyFont="1" applyFill="1" applyBorder="1" applyAlignment="1" applyProtection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/>
    <xf numFmtId="0" fontId="1" fillId="6" borderId="32" xfId="0" applyFont="1" applyFill="1" applyBorder="1" applyAlignment="1" applyProtection="1">
      <alignment horizontal="center" vertical="center" wrapText="1"/>
    </xf>
    <xf numFmtId="0" fontId="0" fillId="6" borderId="33" xfId="0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4" fillId="6" borderId="28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4" fillId="7" borderId="28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5" fillId="7" borderId="30" xfId="0" applyFont="1" applyFill="1" applyBorder="1" applyAlignment="1" applyProtection="1">
      <alignment horizontal="center" vertical="center" wrapText="1"/>
    </xf>
    <xf numFmtId="172" fontId="0" fillId="0" borderId="0" xfId="0" applyNumberFormat="1" applyBorder="1" applyAlignment="1" applyProtection="1">
      <alignment horizontal="center" vertical="center" wrapText="1"/>
    </xf>
    <xf numFmtId="171" fontId="10" fillId="6" borderId="45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71" fontId="10" fillId="6" borderId="38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1" fontId="10" fillId="6" borderId="46" xfId="0" applyNumberFormat="1" applyFont="1" applyFill="1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8" fontId="0" fillId="0" borderId="0" xfId="0" applyNumberForma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</cellXfs>
  <cellStyles count="1">
    <cellStyle name="Normal" xfId="0" builtinId="0"/>
  </cellStyles>
  <dxfs count="14"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C0DA"/>
      <color rgb="FFDAEEF3"/>
      <color rgb="FFE7FFE7"/>
      <color rgb="FFC5FFC5"/>
      <color rgb="FF007635"/>
      <color rgb="FFF2DCDB"/>
      <color rgb="FFD9D9D9"/>
      <color rgb="FFF2F2F2"/>
      <color rgb="FFB3FFB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3</xdr:row>
          <xdr:rowOff>45720</xdr:rowOff>
        </xdr:from>
        <xdr:to>
          <xdr:col>9</xdr:col>
          <xdr:colOff>1127760</xdr:colOff>
          <xdr:row>4</xdr:row>
          <xdr:rowOff>167640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2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Calculs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L156"/>
  <sheetViews>
    <sheetView tabSelected="1" workbookViewId="0"/>
  </sheetViews>
  <sheetFormatPr baseColWidth="10" defaultRowHeight="15.6" x14ac:dyDescent="0.3"/>
  <cols>
    <col min="1" max="1" width="2.09765625" bestFit="1" customWidth="1"/>
    <col min="2" max="2" width="6" customWidth="1"/>
    <col min="3" max="3" width="11.3984375" customWidth="1"/>
    <col min="5" max="5" width="13.69921875" bestFit="1" customWidth="1"/>
    <col min="6" max="6" width="12.8984375" bestFit="1" customWidth="1"/>
    <col min="7" max="9" width="19" customWidth="1"/>
    <col min="10" max="10" width="15.3984375" customWidth="1"/>
    <col min="11" max="11" width="19.59765625" customWidth="1"/>
    <col min="12" max="13" width="9.8984375" customWidth="1"/>
    <col min="14" max="15" width="19" customWidth="1"/>
    <col min="16" max="16" width="13.796875" customWidth="1"/>
    <col min="17" max="20" width="19" customWidth="1"/>
    <col min="21" max="21" width="13.796875" customWidth="1"/>
    <col min="22" max="22" width="19" customWidth="1"/>
    <col min="23" max="23" width="2.09765625" bestFit="1" customWidth="1"/>
    <col min="24" max="24" width="6" customWidth="1"/>
    <col min="25" max="25" width="11.3984375" bestFit="1" customWidth="1"/>
    <col min="26" max="26" width="21.69921875" bestFit="1" customWidth="1"/>
    <col min="27" max="27" width="13.69921875" bestFit="1" customWidth="1"/>
    <col min="28" max="28" width="13.8984375" bestFit="1" customWidth="1"/>
    <col min="29" max="29" width="24" customWidth="1"/>
    <col min="30" max="30" width="22.69921875" customWidth="1"/>
    <col min="31" max="31" width="19" bestFit="1" customWidth="1"/>
    <col min="32" max="32" width="13.796875" customWidth="1"/>
    <col min="33" max="33" width="19" bestFit="1" customWidth="1"/>
    <col min="34" max="34" width="2.09765625" bestFit="1" customWidth="1"/>
    <col min="36" max="36" width="11.3984375" customWidth="1"/>
    <col min="38" max="38" width="11.3984375" bestFit="1" customWidth="1"/>
    <col min="39" max="39" width="12" bestFit="1" customWidth="1"/>
    <col min="40" max="40" width="22.59765625" bestFit="1" customWidth="1"/>
    <col min="41" max="41" width="11.19921875" customWidth="1"/>
    <col min="47" max="47" width="20.8984375" bestFit="1" customWidth="1"/>
  </cols>
  <sheetData>
    <row r="1" spans="1:34" ht="16.2" thickBot="1" x14ac:dyDescent="0.35">
      <c r="A1" s="13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6.8" thickTop="1" thickBot="1" x14ac:dyDescent="0.35">
      <c r="A2" s="2"/>
      <c r="B2" s="152" t="s">
        <v>29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4.95" customHeight="1" thickTop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6" customHeight="1" thickTop="1" thickBot="1" x14ac:dyDescent="0.35">
      <c r="A4" s="2"/>
      <c r="B4" s="158" t="s">
        <v>30</v>
      </c>
      <c r="C4" s="159"/>
      <c r="D4" s="159"/>
      <c r="E4" s="159"/>
      <c r="F4" s="159"/>
      <c r="G4" s="159"/>
      <c r="H4" s="159"/>
      <c r="I4" s="160"/>
      <c r="J4" s="14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6" customHeight="1" thickTop="1" thickBot="1" x14ac:dyDescent="0.35">
      <c r="A5" s="2"/>
      <c r="B5" s="155" t="s">
        <v>27</v>
      </c>
      <c r="C5" s="156"/>
      <c r="D5" s="156"/>
      <c r="E5" s="156"/>
      <c r="F5" s="156"/>
      <c r="G5" s="156"/>
      <c r="H5" s="157"/>
      <c r="I5" s="68">
        <f>IF(B5=B153,1,IF(B5=B154,2,IF(B5=B155,3,4)))</f>
        <v>3</v>
      </c>
      <c r="J5" s="14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4.95" customHeight="1" thickTop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" customHeight="1" thickTop="1" thickBot="1" x14ac:dyDescent="0.35">
      <c r="A7" s="2"/>
      <c r="B7" s="167" t="s">
        <v>39</v>
      </c>
      <c r="C7" s="168"/>
      <c r="D7" s="168"/>
      <c r="E7" s="168"/>
      <c r="F7" s="169"/>
      <c r="G7" s="176" t="str">
        <f>B5</f>
        <v>Arrondis monétaires 2 décimales au plus proche sur échéances seulement</v>
      </c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.6" customHeight="1" thickTop="1" thickBot="1" x14ac:dyDescent="0.35">
      <c r="A8" s="2"/>
      <c r="B8" s="170"/>
      <c r="C8" s="171"/>
      <c r="D8" s="171"/>
      <c r="E8" s="171"/>
      <c r="F8" s="172"/>
      <c r="G8" s="179" t="s">
        <v>35</v>
      </c>
      <c r="H8" s="179"/>
      <c r="I8" s="179"/>
      <c r="J8" s="179"/>
      <c r="K8" s="180"/>
      <c r="L8" s="181" t="s">
        <v>36</v>
      </c>
      <c r="M8" s="182"/>
      <c r="N8" s="182"/>
      <c r="O8" s="182"/>
      <c r="P8" s="182"/>
      <c r="Q8" s="183"/>
      <c r="R8" s="184" t="s">
        <v>37</v>
      </c>
      <c r="S8" s="185"/>
      <c r="T8" s="185"/>
      <c r="U8" s="185"/>
      <c r="V8" s="186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3.6" thickTop="1" thickBot="1" x14ac:dyDescent="0.35">
      <c r="A9" s="2"/>
      <c r="B9" s="170"/>
      <c r="C9" s="171"/>
      <c r="D9" s="171"/>
      <c r="E9" s="171"/>
      <c r="F9" s="172"/>
      <c r="G9" s="3" t="s">
        <v>11</v>
      </c>
      <c r="H9" s="4" t="s">
        <v>12</v>
      </c>
      <c r="I9" s="4" t="s">
        <v>13</v>
      </c>
      <c r="J9" s="5" t="s">
        <v>16</v>
      </c>
      <c r="K9" s="6" t="s">
        <v>21</v>
      </c>
      <c r="L9" s="187" t="s">
        <v>11</v>
      </c>
      <c r="M9" s="188"/>
      <c r="N9" s="7" t="s">
        <v>12</v>
      </c>
      <c r="O9" s="7" t="s">
        <v>13</v>
      </c>
      <c r="P9" s="8" t="s">
        <v>16</v>
      </c>
      <c r="Q9" s="9" t="s">
        <v>21</v>
      </c>
      <c r="R9" s="10" t="s">
        <v>11</v>
      </c>
      <c r="S9" s="11" t="s">
        <v>12</v>
      </c>
      <c r="T9" s="11" t="s">
        <v>13</v>
      </c>
      <c r="U9" s="5" t="s">
        <v>16</v>
      </c>
      <c r="V9" s="12" t="s">
        <v>22</v>
      </c>
      <c r="W9" s="2"/>
      <c r="X9" s="2"/>
      <c r="Y9" s="2"/>
      <c r="Z9" s="2"/>
      <c r="AA9" s="13"/>
      <c r="AB9" s="13"/>
      <c r="AC9" s="2"/>
      <c r="AD9" s="2"/>
      <c r="AE9" s="2"/>
      <c r="AF9" s="2"/>
      <c r="AG9" s="2"/>
      <c r="AH9" s="2"/>
    </row>
    <row r="10" spans="1:34" ht="63.6" thickTop="1" thickBot="1" x14ac:dyDescent="0.35">
      <c r="A10" s="2"/>
      <c r="B10" s="173"/>
      <c r="C10" s="174"/>
      <c r="D10" s="174"/>
      <c r="E10" s="174"/>
      <c r="F10" s="175"/>
      <c r="G10" s="3" t="s">
        <v>10</v>
      </c>
      <c r="H10" s="4" t="s">
        <v>10</v>
      </c>
      <c r="I10" s="4" t="s">
        <v>10</v>
      </c>
      <c r="J10" s="5" t="s">
        <v>15</v>
      </c>
      <c r="K10" s="6" t="s">
        <v>10</v>
      </c>
      <c r="L10" s="189" t="s">
        <v>10</v>
      </c>
      <c r="M10" s="190"/>
      <c r="N10" s="14" t="s">
        <v>10</v>
      </c>
      <c r="O10" s="15" t="s">
        <v>10</v>
      </c>
      <c r="P10" s="5" t="s">
        <v>15</v>
      </c>
      <c r="Q10" s="15" t="s">
        <v>10</v>
      </c>
      <c r="R10" s="16" t="s">
        <v>10</v>
      </c>
      <c r="S10" s="11" t="s">
        <v>10</v>
      </c>
      <c r="T10" s="11" t="s">
        <v>10</v>
      </c>
      <c r="U10" s="5" t="s">
        <v>15</v>
      </c>
      <c r="V10" s="12" t="s">
        <v>10</v>
      </c>
      <c r="W10" s="2"/>
      <c r="X10" s="138"/>
      <c r="Y10" s="138"/>
      <c r="Z10" s="138"/>
      <c r="AA10" s="138"/>
      <c r="AB10" s="138"/>
      <c r="AC10" s="138"/>
      <c r="AD10" s="138"/>
      <c r="AF10" s="2"/>
      <c r="AG10" s="2"/>
      <c r="AH10" s="2"/>
    </row>
    <row r="11" spans="1:34" ht="45" customHeight="1" thickTop="1" x14ac:dyDescent="0.3">
      <c r="A11" s="2"/>
      <c r="B11" s="161" t="s">
        <v>18</v>
      </c>
      <c r="C11" s="162"/>
      <c r="D11" s="162"/>
      <c r="E11" s="162"/>
      <c r="F11" s="17">
        <v>1</v>
      </c>
      <c r="G11" s="106">
        <v>1.0000000000000007E-2</v>
      </c>
      <c r="H11" s="107">
        <v>9.9999999999999967E-3</v>
      </c>
      <c r="I11" s="107">
        <v>9.9999999999988987E-3</v>
      </c>
      <c r="J11" s="88">
        <v>1.0045960887181063E-2</v>
      </c>
      <c r="K11" s="108">
        <v>9.9999999999988987E-3</v>
      </c>
      <c r="L11" s="202">
        <v>1.0000000000000007E-2</v>
      </c>
      <c r="M11" s="203"/>
      <c r="N11" s="109">
        <v>9.9999999999999967E-3</v>
      </c>
      <c r="O11" s="109">
        <v>9.9999999999988987E-3</v>
      </c>
      <c r="P11" s="93">
        <v>1.004596088718171E-2</v>
      </c>
      <c r="Q11" s="110">
        <v>9.9999999999988987E-3</v>
      </c>
      <c r="R11" s="111">
        <v>1.0000000000000007E-2</v>
      </c>
      <c r="S11" s="112">
        <v>1.0000000000000007E-2</v>
      </c>
      <c r="T11" s="112">
        <v>9.9999999999988987E-3</v>
      </c>
      <c r="U11" s="96">
        <v>1.0045960887180572E-2</v>
      </c>
      <c r="V11" s="113">
        <v>9.9999999999988987E-3</v>
      </c>
      <c r="W11" s="2"/>
      <c r="X11" s="139"/>
      <c r="Y11" s="138"/>
      <c r="Z11" s="138"/>
      <c r="AA11" s="138"/>
      <c r="AB11" s="138"/>
      <c r="AC11" s="138"/>
      <c r="AD11" s="138"/>
      <c r="AF11" s="2"/>
      <c r="AG11" s="2"/>
      <c r="AH11" s="2"/>
    </row>
    <row r="12" spans="1:34" ht="45" customHeight="1" x14ac:dyDescent="0.3">
      <c r="A12" s="2"/>
      <c r="B12" s="163" t="s">
        <v>23</v>
      </c>
      <c r="C12" s="164"/>
      <c r="D12" s="164"/>
      <c r="E12" s="164"/>
      <c r="F12" s="18">
        <v>2</v>
      </c>
      <c r="G12" s="114">
        <v>1.0000152919763812E-2</v>
      </c>
      <c r="H12" s="115">
        <v>9.9999766501876579E-3</v>
      </c>
      <c r="I12" s="115">
        <v>9.9999760582676345E-3</v>
      </c>
      <c r="J12" s="89">
        <v>1.004593672506488E-2</v>
      </c>
      <c r="K12" s="116">
        <v>9.9999760582649699E-3</v>
      </c>
      <c r="L12" s="204">
        <v>1.0000180180104918E-2</v>
      </c>
      <c r="M12" s="205"/>
      <c r="N12" s="117">
        <v>1.0000027913709108E-2</v>
      </c>
      <c r="O12" s="117">
        <v>1.0000028628026847E-2</v>
      </c>
      <c r="P12" s="90">
        <v>1.0045989778728335E-2</v>
      </c>
      <c r="Q12" s="118">
        <v>1.0000028628026847E-2</v>
      </c>
      <c r="R12" s="119">
        <v>9.9997553780864987E-3</v>
      </c>
      <c r="S12" s="120">
        <v>1.0000085733608265E-2</v>
      </c>
      <c r="T12" s="120">
        <v>1.0000084144639487E-2</v>
      </c>
      <c r="U12" s="97">
        <v>1.0046045806371223E-2</v>
      </c>
      <c r="V12" s="121">
        <v>1.0000084144639499E-2</v>
      </c>
      <c r="W12" s="2"/>
      <c r="X12" s="139"/>
      <c r="Y12" s="138"/>
      <c r="Z12" s="138"/>
      <c r="AA12" s="138"/>
      <c r="AB12" s="138"/>
      <c r="AC12" s="138"/>
      <c r="AD12" s="138"/>
      <c r="AF12" s="2"/>
      <c r="AG12" s="2"/>
      <c r="AH12" s="2"/>
    </row>
    <row r="13" spans="1:34" ht="45" customHeight="1" x14ac:dyDescent="0.3">
      <c r="A13" s="2"/>
      <c r="B13" s="163" t="s">
        <v>19</v>
      </c>
      <c r="C13" s="164"/>
      <c r="D13" s="164"/>
      <c r="E13" s="164"/>
      <c r="F13" s="18">
        <v>3</v>
      </c>
      <c r="G13" s="122">
        <v>1.0000000000000007E-2</v>
      </c>
      <c r="H13" s="115">
        <v>9.9999999999999985E-3</v>
      </c>
      <c r="I13" s="115">
        <v>9.9999943228308297E-3</v>
      </c>
      <c r="J13" s="90">
        <v>1.0045955157756617E-2</v>
      </c>
      <c r="K13" s="116">
        <v>9.9999943228334942E-3</v>
      </c>
      <c r="L13" s="204">
        <v>1.0000000000000007E-2</v>
      </c>
      <c r="M13" s="205"/>
      <c r="N13" s="117">
        <v>9.9999999999999985E-3</v>
      </c>
      <c r="O13" s="117">
        <v>9.9999987310486205E-3</v>
      </c>
      <c r="P13" s="90">
        <v>1.0045959606549772E-2</v>
      </c>
      <c r="Q13" s="123">
        <v>9.9999987310486205E-3</v>
      </c>
      <c r="R13" s="119">
        <v>1.0000000000000007E-2</v>
      </c>
      <c r="S13" s="120">
        <v>9.999999999999995E-3</v>
      </c>
      <c r="T13" s="120">
        <v>9.9999888678450333E-3</v>
      </c>
      <c r="U13" s="90">
        <v>1.004594965255667E-2</v>
      </c>
      <c r="V13" s="121">
        <v>9.9999888678450333E-3</v>
      </c>
      <c r="W13" s="2"/>
      <c r="X13" s="139"/>
      <c r="Y13" s="138"/>
      <c r="Z13" s="138"/>
      <c r="AA13" s="138"/>
      <c r="AB13" s="138"/>
      <c r="AC13" s="138"/>
      <c r="AD13" s="138"/>
      <c r="AF13" s="2"/>
      <c r="AG13" s="2"/>
      <c r="AH13" s="2"/>
    </row>
    <row r="14" spans="1:34" ht="45" customHeight="1" thickBot="1" x14ac:dyDescent="0.35">
      <c r="A14" s="13"/>
      <c r="B14" s="165" t="s">
        <v>17</v>
      </c>
      <c r="C14" s="166"/>
      <c r="D14" s="166"/>
      <c r="E14" s="166"/>
      <c r="F14" s="19">
        <v>4</v>
      </c>
      <c r="G14" s="124">
        <v>9.9963705289572956E-3</v>
      </c>
      <c r="H14" s="125">
        <v>9.9988253479760363E-3</v>
      </c>
      <c r="I14" s="125">
        <v>9.998843646439326E-3</v>
      </c>
      <c r="J14" s="91">
        <v>1.0044793890054589E-2</v>
      </c>
      <c r="K14" s="126">
        <v>9.998843646439326E-3</v>
      </c>
      <c r="L14" s="206">
        <v>9.9974813267042877E-3</v>
      </c>
      <c r="M14" s="207"/>
      <c r="N14" s="127">
        <v>9.9989997577344877E-3</v>
      </c>
      <c r="O14" s="127">
        <v>9.9990121244335484E-3</v>
      </c>
      <c r="P14" s="94">
        <v>1.0044963918716518E-2</v>
      </c>
      <c r="Q14" s="128">
        <v>9.9990121244362129E-3</v>
      </c>
      <c r="R14" s="129">
        <v>9.9939873648030864E-3</v>
      </c>
      <c r="S14" s="130">
        <v>9.9983548045058952E-3</v>
      </c>
      <c r="T14" s="130">
        <v>9.9983929622666778E-3</v>
      </c>
      <c r="U14" s="94">
        <v>1.0044339057931747E-2</v>
      </c>
      <c r="V14" s="131">
        <v>9.9983929622693424E-3</v>
      </c>
      <c r="W14" s="2"/>
      <c r="X14" s="139"/>
      <c r="Y14" s="138"/>
      <c r="Z14" s="138"/>
      <c r="AA14" s="138"/>
      <c r="AB14" s="138"/>
      <c r="AC14" s="138"/>
      <c r="AD14" s="138"/>
      <c r="AF14" s="2"/>
      <c r="AG14" s="2"/>
      <c r="AH14" s="2"/>
    </row>
    <row r="15" spans="1:34" ht="16.8" thickTop="1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8" customHeight="1" thickTop="1" thickBot="1" x14ac:dyDescent="0.35">
      <c r="A16" s="2"/>
      <c r="B16" s="209" t="str">
        <f>B2</f>
        <v>Quelle est la bonne méthode de calcul pour vérifier que le taux nominal proportionnel contractuel est bien respecté ?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1"/>
      <c r="AH16" s="2"/>
    </row>
    <row r="17" spans="1:64" ht="24.6" thickTop="1" thickBot="1" x14ac:dyDescent="0.35">
      <c r="A17" s="2"/>
      <c r="B17" s="193" t="s">
        <v>32</v>
      </c>
      <c r="C17" s="194"/>
      <c r="D17" s="194"/>
      <c r="E17" s="194"/>
      <c r="F17" s="194"/>
      <c r="G17" s="194"/>
      <c r="H17" s="194"/>
      <c r="I17" s="194"/>
      <c r="J17" s="194"/>
      <c r="K17" s="194"/>
      <c r="L17" s="21"/>
      <c r="M17" s="195" t="s">
        <v>33</v>
      </c>
      <c r="N17" s="196"/>
      <c r="O17" s="196"/>
      <c r="P17" s="196"/>
      <c r="Q17" s="196"/>
      <c r="R17" s="196"/>
      <c r="S17" s="196"/>
      <c r="T17" s="196"/>
      <c r="U17" s="196"/>
      <c r="V17" s="197"/>
      <c r="W17" s="2"/>
      <c r="X17" s="198" t="s">
        <v>34</v>
      </c>
      <c r="Y17" s="199"/>
      <c r="Z17" s="199"/>
      <c r="AA17" s="199"/>
      <c r="AB17" s="199"/>
      <c r="AC17" s="199"/>
      <c r="AD17" s="199"/>
      <c r="AE17" s="199"/>
      <c r="AF17" s="199"/>
      <c r="AG17" s="200"/>
      <c r="AH17" s="2"/>
    </row>
    <row r="18" spans="1:64" ht="49.95" customHeight="1" thickTop="1" x14ac:dyDescent="0.3">
      <c r="A18" s="2"/>
      <c r="B18" s="22" t="s">
        <v>5</v>
      </c>
      <c r="C18" s="23" t="s">
        <v>8</v>
      </c>
      <c r="D18" s="24" t="s">
        <v>4</v>
      </c>
      <c r="E18" s="25"/>
      <c r="F18" s="26"/>
      <c r="G18" s="217" t="s">
        <v>10</v>
      </c>
      <c r="H18" s="215" t="s">
        <v>10</v>
      </c>
      <c r="I18" s="215" t="s">
        <v>10</v>
      </c>
      <c r="J18" s="150" t="s">
        <v>15</v>
      </c>
      <c r="K18" s="213" t="s">
        <v>10</v>
      </c>
      <c r="L18" s="27"/>
      <c r="M18" s="22" t="s">
        <v>5</v>
      </c>
      <c r="N18" s="23" t="s">
        <v>8</v>
      </c>
      <c r="O18" s="24" t="s">
        <v>4</v>
      </c>
      <c r="P18" s="25"/>
      <c r="Q18" s="26"/>
      <c r="R18" s="191" t="s">
        <v>10</v>
      </c>
      <c r="S18" s="191" t="s">
        <v>10</v>
      </c>
      <c r="T18" s="191" t="s">
        <v>10</v>
      </c>
      <c r="U18" s="150" t="s">
        <v>15</v>
      </c>
      <c r="V18" s="191" t="s">
        <v>10</v>
      </c>
      <c r="W18" s="2"/>
      <c r="X18" s="28" t="s">
        <v>6</v>
      </c>
      <c r="Y18" s="23" t="s">
        <v>8</v>
      </c>
      <c r="Z18" s="24" t="s">
        <v>4</v>
      </c>
      <c r="AA18" s="25"/>
      <c r="AB18" s="26"/>
      <c r="AC18" s="191" t="s">
        <v>10</v>
      </c>
      <c r="AD18" s="191" t="s">
        <v>10</v>
      </c>
      <c r="AE18" s="191" t="s">
        <v>10</v>
      </c>
      <c r="AF18" s="150" t="s">
        <v>15</v>
      </c>
      <c r="AG18" s="191" t="s">
        <v>10</v>
      </c>
      <c r="AH18" s="2"/>
    </row>
    <row r="19" spans="1:64" ht="16.2" customHeight="1" thickBot="1" x14ac:dyDescent="0.35">
      <c r="A19" s="2"/>
      <c r="B19" s="30">
        <v>120</v>
      </c>
      <c r="C19" s="31">
        <v>100000</v>
      </c>
      <c r="D19" s="32">
        <v>0.01</v>
      </c>
      <c r="E19" s="33"/>
      <c r="F19" s="34"/>
      <c r="G19" s="218"/>
      <c r="H19" s="216"/>
      <c r="I19" s="216"/>
      <c r="J19" s="151"/>
      <c r="K19" s="214"/>
      <c r="L19" s="27"/>
      <c r="M19" s="35">
        <f>B19</f>
        <v>120</v>
      </c>
      <c r="N19" s="36">
        <f>C19</f>
        <v>100000</v>
      </c>
      <c r="O19" s="37">
        <f>D19</f>
        <v>0.01</v>
      </c>
      <c r="P19" s="20"/>
      <c r="Q19" s="38"/>
      <c r="R19" s="192"/>
      <c r="S19" s="192"/>
      <c r="T19" s="192"/>
      <c r="U19" s="208"/>
      <c r="V19" s="192"/>
      <c r="W19" s="2"/>
      <c r="X19" s="35">
        <f>$M$19</f>
        <v>120</v>
      </c>
      <c r="Y19" s="36">
        <f>N19</f>
        <v>100000</v>
      </c>
      <c r="Z19" s="136">
        <f>O19</f>
        <v>0.01</v>
      </c>
      <c r="AA19" s="39"/>
      <c r="AB19" s="38"/>
      <c r="AC19" s="192"/>
      <c r="AD19" s="192"/>
      <c r="AE19" s="192"/>
      <c r="AF19" s="151"/>
      <c r="AG19" s="192"/>
      <c r="AH19" s="2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</row>
    <row r="20" spans="1:64" ht="63" thickTop="1" x14ac:dyDescent="0.3">
      <c r="A20" s="2"/>
      <c r="B20" s="40" t="s">
        <v>7</v>
      </c>
      <c r="C20" s="41" t="s">
        <v>0</v>
      </c>
      <c r="D20" s="41" t="s">
        <v>1</v>
      </c>
      <c r="E20" s="41" t="s">
        <v>2</v>
      </c>
      <c r="F20" s="42" t="s">
        <v>3</v>
      </c>
      <c r="G20" s="28" t="s">
        <v>11</v>
      </c>
      <c r="H20" s="29" t="s">
        <v>12</v>
      </c>
      <c r="I20" s="29" t="s">
        <v>13</v>
      </c>
      <c r="J20" s="43" t="s">
        <v>16</v>
      </c>
      <c r="K20" s="44" t="s">
        <v>21</v>
      </c>
      <c r="L20" s="2"/>
      <c r="M20" s="40" t="s">
        <v>7</v>
      </c>
      <c r="N20" s="41" t="s">
        <v>0</v>
      </c>
      <c r="O20" s="41" t="s">
        <v>1</v>
      </c>
      <c r="P20" s="41" t="s">
        <v>2</v>
      </c>
      <c r="Q20" s="42" t="s">
        <v>3</v>
      </c>
      <c r="R20" s="28" t="s">
        <v>11</v>
      </c>
      <c r="S20" s="29" t="s">
        <v>12</v>
      </c>
      <c r="T20" s="29" t="s">
        <v>13</v>
      </c>
      <c r="U20" s="43" t="s">
        <v>16</v>
      </c>
      <c r="V20" s="44" t="s">
        <v>14</v>
      </c>
      <c r="W20" s="2"/>
      <c r="X20" s="40" t="s">
        <v>7</v>
      </c>
      <c r="Y20" s="41" t="s">
        <v>0</v>
      </c>
      <c r="Z20" s="41" t="s">
        <v>1</v>
      </c>
      <c r="AA20" s="41" t="s">
        <v>2</v>
      </c>
      <c r="AB20" s="42" t="s">
        <v>3</v>
      </c>
      <c r="AC20" s="28" t="s">
        <v>11</v>
      </c>
      <c r="AD20" s="29" t="s">
        <v>12</v>
      </c>
      <c r="AE20" s="29" t="s">
        <v>13</v>
      </c>
      <c r="AF20" s="43" t="s">
        <v>16</v>
      </c>
      <c r="AG20" s="44" t="s">
        <v>14</v>
      </c>
      <c r="AH20" s="2"/>
      <c r="AI20" s="145"/>
      <c r="AJ20" s="145"/>
      <c r="AK20" s="145"/>
      <c r="AL20" s="145"/>
      <c r="AM20" s="145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</row>
    <row r="21" spans="1:64" ht="16.2" thickBot="1" x14ac:dyDescent="0.35">
      <c r="A21" s="2"/>
      <c r="B21" s="45"/>
      <c r="C21" s="46"/>
      <c r="D21" s="46"/>
      <c r="E21" s="46"/>
      <c r="F21" s="47"/>
      <c r="G21" s="132">
        <f>(SUM(G26:G145))/B19</f>
        <v>1.0000000000000007E-2</v>
      </c>
      <c r="H21" s="105">
        <f>(SUM(H26:H145))/F146</f>
        <v>9.9999999999999985E-3</v>
      </c>
      <c r="I21" s="133">
        <f>I146*12</f>
        <v>9.9999943228308297E-3</v>
      </c>
      <c r="J21" s="92">
        <v>1.0045955157756728E-2</v>
      </c>
      <c r="K21" s="134">
        <f>(((1+J21)^(1/12))-1)*12</f>
        <v>9.9999943228334942E-3</v>
      </c>
      <c r="L21" s="2"/>
      <c r="M21" s="45"/>
      <c r="N21" s="46"/>
      <c r="O21" s="46"/>
      <c r="P21" s="46"/>
      <c r="Q21" s="47"/>
      <c r="R21" s="132">
        <f>(SUM(R26:R145))/M19</f>
        <v>1.0000000000000007E-2</v>
      </c>
      <c r="S21" s="105">
        <f>(SUM(S26:S145))/Q146</f>
        <v>9.9999999999999985E-3</v>
      </c>
      <c r="T21" s="133">
        <f>T146*12</f>
        <v>9.9999987310486205E-3</v>
      </c>
      <c r="U21" s="95">
        <v>1.0045959606549604E-2</v>
      </c>
      <c r="V21" s="134">
        <f>(((1+U21)^(1/12))-1)*12</f>
        <v>9.9999987310486205E-3</v>
      </c>
      <c r="W21" s="2"/>
      <c r="X21" s="45"/>
      <c r="Y21" s="137">
        <f>-PMT($Z$19/12,60,$Q$85,0,0)</f>
        <v>1271.3542415108543</v>
      </c>
      <c r="Z21" s="46"/>
      <c r="AA21" s="46"/>
      <c r="AB21" s="47"/>
      <c r="AC21" s="132">
        <f>(SUM(AC26:AC145))/X19</f>
        <v>1.0000000000000007E-2</v>
      </c>
      <c r="AD21" s="105">
        <f>(SUM(AD26:AD145))/AB146</f>
        <v>9.999999999999995E-3</v>
      </c>
      <c r="AE21" s="133">
        <f>AE146*12</f>
        <v>9.9999888678450333E-3</v>
      </c>
      <c r="AF21" s="95">
        <v>1.0045949652556636E-2</v>
      </c>
      <c r="AG21" s="134">
        <f>(((1+AF21)^(1/12))-1)*12</f>
        <v>9.9999888678450333E-3</v>
      </c>
      <c r="AH21" s="13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</row>
    <row r="22" spans="1:64" ht="16.2" thickTop="1" x14ac:dyDescent="0.3">
      <c r="A22" s="2"/>
      <c r="B22" s="98"/>
      <c r="C22" s="99"/>
      <c r="D22" s="99"/>
      <c r="E22" s="99"/>
      <c r="F22" s="100"/>
      <c r="G22" s="102">
        <f>G149</f>
        <v>120</v>
      </c>
      <c r="H22" s="103" t="str">
        <f>H149</f>
        <v>Inférieurs au taux contractuel</v>
      </c>
      <c r="I22" s="104"/>
      <c r="J22" s="146"/>
      <c r="K22" s="101"/>
      <c r="L22" s="2"/>
      <c r="M22" s="98"/>
      <c r="N22" s="99"/>
      <c r="O22" s="99"/>
      <c r="P22" s="99"/>
      <c r="Q22" s="100"/>
      <c r="R22" s="102">
        <f>R149</f>
        <v>120</v>
      </c>
      <c r="S22" s="103" t="str">
        <f>S149</f>
        <v>Inférieurs au taux contractuel</v>
      </c>
      <c r="T22" s="104"/>
      <c r="U22" s="147"/>
      <c r="V22" s="101"/>
      <c r="W22" s="2"/>
      <c r="X22" s="98"/>
      <c r="Y22" s="99"/>
      <c r="Z22" s="99"/>
      <c r="AA22" s="99"/>
      <c r="AB22" s="100"/>
      <c r="AC22" s="102">
        <f>AC149</f>
        <v>120</v>
      </c>
      <c r="AD22" s="103" t="str">
        <f>AD149</f>
        <v>Inférieurs au taux contractuel</v>
      </c>
      <c r="AE22" s="104"/>
      <c r="AF22" s="147"/>
      <c r="AG22" s="101"/>
      <c r="AH22" s="13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</row>
    <row r="23" spans="1:64" x14ac:dyDescent="0.3">
      <c r="A23" s="2"/>
      <c r="B23" s="98"/>
      <c r="C23" s="99"/>
      <c r="D23" s="99"/>
      <c r="E23" s="99"/>
      <c r="F23" s="100"/>
      <c r="G23" s="102">
        <f t="shared" ref="G23:H23" si="0">G150</f>
        <v>0</v>
      </c>
      <c r="H23" s="103" t="str">
        <f t="shared" si="0"/>
        <v>Supérieurs au taux contractuel</v>
      </c>
      <c r="I23" s="104"/>
      <c r="J23" s="146"/>
      <c r="K23" s="101"/>
      <c r="L23" s="2"/>
      <c r="M23" s="98"/>
      <c r="N23" s="99"/>
      <c r="O23" s="99"/>
      <c r="P23" s="99"/>
      <c r="Q23" s="100"/>
      <c r="R23" s="102">
        <f t="shared" ref="R23:S23" si="1">R150</f>
        <v>0</v>
      </c>
      <c r="S23" s="103" t="str">
        <f t="shared" si="1"/>
        <v>Supérieurs au taux contractuel</v>
      </c>
      <c r="T23" s="104"/>
      <c r="U23" s="147"/>
      <c r="V23" s="101"/>
      <c r="W23" s="2"/>
      <c r="X23" s="98"/>
      <c r="Y23" s="99"/>
      <c r="Z23" s="99"/>
      <c r="AA23" s="99"/>
      <c r="AB23" s="100"/>
      <c r="AC23" s="102">
        <f t="shared" ref="AC23:AD23" si="2">AC150</f>
        <v>0</v>
      </c>
      <c r="AD23" s="103" t="str">
        <f t="shared" si="2"/>
        <v>Supérieurs au taux contractuel</v>
      </c>
      <c r="AE23" s="104"/>
      <c r="AF23" s="147"/>
      <c r="AG23" s="101"/>
      <c r="AH23" s="13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</row>
    <row r="24" spans="1:64" ht="16.2" thickBot="1" x14ac:dyDescent="0.35">
      <c r="A24" s="2"/>
      <c r="B24" s="98"/>
      <c r="C24" s="99"/>
      <c r="D24" s="99"/>
      <c r="E24" s="99"/>
      <c r="F24" s="100"/>
      <c r="G24" s="102">
        <f t="shared" ref="G24:H24" si="3">G151</f>
        <v>120</v>
      </c>
      <c r="H24" s="103" t="str">
        <f t="shared" si="3"/>
        <v>Total</v>
      </c>
      <c r="I24" s="104"/>
      <c r="J24" s="146"/>
      <c r="K24" s="101"/>
      <c r="L24" s="2"/>
      <c r="M24" s="98"/>
      <c r="N24" s="99"/>
      <c r="O24" s="99"/>
      <c r="P24" s="99"/>
      <c r="Q24" s="100"/>
      <c r="R24" s="102">
        <f t="shared" ref="R24:S24" si="4">R151</f>
        <v>120</v>
      </c>
      <c r="S24" s="103" t="str">
        <f t="shared" si="4"/>
        <v>Total</v>
      </c>
      <c r="T24" s="104"/>
      <c r="U24" s="147"/>
      <c r="V24" s="101"/>
      <c r="W24" s="2"/>
      <c r="X24" s="98"/>
      <c r="Y24" s="99"/>
      <c r="Z24" s="99"/>
      <c r="AA24" s="99"/>
      <c r="AB24" s="100"/>
      <c r="AC24" s="102">
        <f t="shared" ref="AC24:AD24" si="5">AC151</f>
        <v>120</v>
      </c>
      <c r="AD24" s="103" t="str">
        <f t="shared" si="5"/>
        <v>Total</v>
      </c>
      <c r="AE24" s="104"/>
      <c r="AF24" s="147"/>
      <c r="AG24" s="101"/>
      <c r="AH24" s="13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</row>
    <row r="25" spans="1:64" ht="16.2" thickTop="1" x14ac:dyDescent="0.3">
      <c r="A25" s="2"/>
      <c r="B25" s="48">
        <v>0</v>
      </c>
      <c r="C25" s="49"/>
      <c r="D25" s="49"/>
      <c r="E25" s="49"/>
      <c r="F25" s="50">
        <f>C19</f>
        <v>100000</v>
      </c>
      <c r="G25" s="51" t="s">
        <v>9</v>
      </c>
      <c r="H25" s="25"/>
      <c r="I25" s="85">
        <f>F25</f>
        <v>100000</v>
      </c>
      <c r="J25" s="53"/>
      <c r="K25" s="54"/>
      <c r="L25" s="2"/>
      <c r="M25" s="55">
        <v>0</v>
      </c>
      <c r="N25" s="25"/>
      <c r="O25" s="25"/>
      <c r="P25" s="25"/>
      <c r="Q25" s="56">
        <f>N19</f>
        <v>100000</v>
      </c>
      <c r="R25" s="51" t="s">
        <v>9</v>
      </c>
      <c r="S25" s="25"/>
      <c r="T25" s="52">
        <f>Q25</f>
        <v>100000</v>
      </c>
      <c r="U25" s="57"/>
      <c r="V25" s="54"/>
      <c r="W25" s="2"/>
      <c r="X25" s="55">
        <v>0</v>
      </c>
      <c r="Y25" s="25"/>
      <c r="Z25" s="25"/>
      <c r="AA25" s="25"/>
      <c r="AB25" s="86">
        <f>Y19</f>
        <v>100000</v>
      </c>
      <c r="AC25" s="51" t="s">
        <v>9</v>
      </c>
      <c r="AD25" s="25"/>
      <c r="AE25" s="85">
        <f>AB25</f>
        <v>100000</v>
      </c>
      <c r="AF25" s="57"/>
      <c r="AG25" s="54"/>
      <c r="AH25" s="2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</row>
    <row r="26" spans="1:64" x14ac:dyDescent="0.3">
      <c r="A26" s="2"/>
      <c r="B26" s="58">
        <v>1</v>
      </c>
      <c r="C26" s="59">
        <f>IF($I$5=1,-PMT($D$19/12,$B$19,$C$19,0,0),ROUND(-PMT($D$19/12,$B$19,$C$19,0,0),2))</f>
        <v>876.04</v>
      </c>
      <c r="D26" s="60">
        <f>IF(OR($I$5=1,$I$5=3),F25*$D$19/12,IF($I$5=2,ROUND(F25*$D$19/12,2),ROUNDDOWN(F25*$D$19/12,2)))</f>
        <v>83.333333333333329</v>
      </c>
      <c r="E26" s="59">
        <f>IF($I$5&lt;&gt;2,C26-D26,ROUND(C26-D26,2))</f>
        <v>792.70666666666659</v>
      </c>
      <c r="F26" s="61">
        <f>IF($I$5&lt;&gt;2,F25-E26,ROUND(F25-E26,2))</f>
        <v>99207.293333333335</v>
      </c>
      <c r="G26" s="62">
        <f>D26*12/F25</f>
        <v>0.01</v>
      </c>
      <c r="H26" s="60">
        <f>G26*F25</f>
        <v>1000</v>
      </c>
      <c r="I26" s="59">
        <f>-C26</f>
        <v>-876.04</v>
      </c>
      <c r="J26" s="63">
        <f>C26*(1+$J$21)^(-B26/12)</f>
        <v>875.31057493499452</v>
      </c>
      <c r="K26" s="87">
        <f t="shared" ref="K26:K89" si="6">J26+K27</f>
        <v>99999.999999999956</v>
      </c>
      <c r="L26" s="2"/>
      <c r="M26" s="58">
        <v>1</v>
      </c>
      <c r="N26" s="59">
        <f>IF($I$5=1,500,ROUND(500,2))</f>
        <v>500</v>
      </c>
      <c r="O26" s="60">
        <f>IF(OR($I$5=1,$I$5=3),Q25*$O$19/12,IF($I$5=2,ROUND(Q25*$O$19/12,2),ROUNDDOWN(Q25*$O$19/12,2)))</f>
        <v>83.333333333333329</v>
      </c>
      <c r="P26" s="59">
        <f>IF($I$5&lt;&gt;2,N26-O26,ROUND(N26-O26,2))</f>
        <v>416.66666666666669</v>
      </c>
      <c r="Q26" s="61">
        <f>IF($I$5&lt;&gt;2,Q25-P26,ROUND(Q25-P26,2))</f>
        <v>99583.333333333328</v>
      </c>
      <c r="R26" s="64">
        <f>O26*12/Q25</f>
        <v>0.01</v>
      </c>
      <c r="S26" s="60">
        <f>R26*Q25</f>
        <v>1000</v>
      </c>
      <c r="T26" s="59">
        <f>-N26</f>
        <v>-500</v>
      </c>
      <c r="U26" s="59">
        <f>N26*(1+$U$21)^(-M26/12)</f>
        <v>499.58368031922964</v>
      </c>
      <c r="V26" s="87">
        <f t="shared" ref="V26:V89" si="7">V27+U26</f>
        <v>99999.999999999913</v>
      </c>
      <c r="W26" s="2"/>
      <c r="X26" s="58">
        <v>1</v>
      </c>
      <c r="Y26" s="59">
        <f>IF($I$5=1,$Y$21,ROUND($Y$21,2))</f>
        <v>1271.3499999999999</v>
      </c>
      <c r="Z26" s="60">
        <f>IF(OR($I$5=1,$I$5=3),AB25*$O$19/12,IF($I$5=2,ROUND(AB25*$O$19/12,2),ROUNDDOWN(AB25*$O$19/12,2)))</f>
        <v>83.333333333333329</v>
      </c>
      <c r="AA26" s="59">
        <f>IF($I$5&lt;&gt;2,Y26-Z26,ROUND(Y26-Z26,2))</f>
        <v>1188.0166666666667</v>
      </c>
      <c r="AB26" s="61">
        <f>IF($I$5&lt;&gt;2,AB25-AA26,ROUND(AB25-AA26,2))</f>
        <v>98811.983333333337</v>
      </c>
      <c r="AC26" s="62">
        <f>Z26*12/AB25</f>
        <v>0.01</v>
      </c>
      <c r="AD26" s="60">
        <f>AC26*AB25</f>
        <v>1000</v>
      </c>
      <c r="AE26" s="59">
        <f>-Y26</f>
        <v>-1271.3499999999999</v>
      </c>
      <c r="AF26" s="59">
        <f>Y26*(1+$AF$21)^(-X26/12)</f>
        <v>1270.2914249909309</v>
      </c>
      <c r="AG26" s="87">
        <f t="shared" ref="AG26:AG89" si="8">AG27+AF26</f>
        <v>100000.00000000001</v>
      </c>
      <c r="AH26" s="2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64" x14ac:dyDescent="0.3">
      <c r="A27" s="2"/>
      <c r="B27" s="58">
        <v>2</v>
      </c>
      <c r="C27" s="59">
        <f t="shared" ref="C27:C83" si="9">IF($I$5=1,-PMT($D$19/12,$B$19,$C$19,0,0),ROUND(-PMT($D$19/12,$B$19,$C$19,0,0),2))</f>
        <v>876.04</v>
      </c>
      <c r="D27" s="60">
        <f t="shared" ref="D27:D84" si="10">IF(OR($I$5=1,$I$5=3),F26*$D$19/12,IF($I$5=2,ROUND(F26*$D$19/12,2),ROUNDDOWN(F26*$D$19/12,2)))</f>
        <v>82.672744444444447</v>
      </c>
      <c r="E27" s="59">
        <f t="shared" ref="E27:E83" si="11">IF($I$5&lt;&gt;2,C27-D27,ROUND(C27-D27,2))</f>
        <v>793.36725555555552</v>
      </c>
      <c r="F27" s="61">
        <f t="shared" ref="F27:F84" si="12">IF($I$5&lt;&gt;2,F26-E27,ROUND(F26-E27,2))</f>
        <v>98413.926077777782</v>
      </c>
      <c r="G27" s="62">
        <f t="shared" ref="G27:G84" si="13">D27*12/F26</f>
        <v>0.01</v>
      </c>
      <c r="H27" s="60">
        <f t="shared" ref="H27:H84" si="14">G27*F26</f>
        <v>992.07293333333337</v>
      </c>
      <c r="I27" s="59">
        <f t="shared" ref="I27:I84" si="15">-C27</f>
        <v>-876.04</v>
      </c>
      <c r="J27" s="63">
        <f t="shared" ref="J27:J84" si="16">C27*(1+$J$21)^(-B27/12)</f>
        <v>874.58175721774194</v>
      </c>
      <c r="K27" s="65">
        <f t="shared" si="6"/>
        <v>99124.689425064964</v>
      </c>
      <c r="L27" s="2"/>
      <c r="M27" s="58">
        <v>2</v>
      </c>
      <c r="N27" s="59">
        <f t="shared" ref="N27:N85" si="17">IF($I$5=1,500,ROUND(500,2))</f>
        <v>500</v>
      </c>
      <c r="O27" s="60">
        <f t="shared" ref="O27:O90" si="18">IF(OR($I$5=1,$I$5=3),Q26*$O$19/12,IF($I$5=2,ROUND(Q26*$O$19/12,2),ROUNDDOWN(Q26*$O$19/12,2)))</f>
        <v>82.9861111111111</v>
      </c>
      <c r="P27" s="59">
        <f t="shared" ref="P27:P90" si="19">IF($I$5&lt;&gt;2,N27-O27,ROUND(N27-O27,2))</f>
        <v>417.01388888888891</v>
      </c>
      <c r="Q27" s="61">
        <f t="shared" ref="Q27:Q90" si="20">IF($I$5&lt;&gt;2,Q26-P27,ROUND(Q26-P27,2))</f>
        <v>99166.319444444438</v>
      </c>
      <c r="R27" s="64">
        <f t="shared" ref="R27:R85" si="21">O27*12/Q26</f>
        <v>0.01</v>
      </c>
      <c r="S27" s="60">
        <f t="shared" ref="S27:S90" si="22">R27*Q26</f>
        <v>995.83333333333326</v>
      </c>
      <c r="T27" s="59">
        <f t="shared" ref="T27:T85" si="23">-N27</f>
        <v>-500</v>
      </c>
      <c r="U27" s="59">
        <f t="shared" ref="U27:U90" si="24">N27*(1+$U$21)^(-M27/12)</f>
        <v>499.16770728261247</v>
      </c>
      <c r="V27" s="65">
        <f t="shared" si="7"/>
        <v>99500.416319680677</v>
      </c>
      <c r="W27" s="2"/>
      <c r="X27" s="58">
        <v>2</v>
      </c>
      <c r="Y27" s="59">
        <f t="shared" ref="Y27:Y85" si="25">IF($I$5=1,$Y$21,ROUND($Y$21,2))</f>
        <v>1271.3499999999999</v>
      </c>
      <c r="Z27" s="60">
        <f t="shared" ref="Z27:Z84" si="26">IF(OR($I$5=1,$I$5=3),AB26*$O$19/12,IF($I$5=2,ROUND(AB26*$O$19/12,2),ROUNDDOWN(AB26*$O$19/12,2)))</f>
        <v>82.343319444444447</v>
      </c>
      <c r="AA27" s="59">
        <f t="shared" ref="AA27:AA84" si="27">IF($I$5&lt;&gt;2,Y27-Z27,ROUND(Y27-Z27,2))</f>
        <v>1189.0066805555555</v>
      </c>
      <c r="AB27" s="61">
        <f t="shared" ref="AB27:AB85" si="28">IF($I$5&lt;&gt;2,AB26-AA27,ROUND(AB26-AA27,2))</f>
        <v>97622.976652777783</v>
      </c>
      <c r="AC27" s="62">
        <f t="shared" ref="AC27:AC90" si="29">Z27*12/AB26</f>
        <v>0.01</v>
      </c>
      <c r="AD27" s="60">
        <f t="shared" ref="AD27:AD90" si="30">AC27*AB26</f>
        <v>988.11983333333342</v>
      </c>
      <c r="AE27" s="59">
        <f t="shared" ref="AE27:AE90" si="31">-Y27</f>
        <v>-1271.3499999999999</v>
      </c>
      <c r="AF27" s="59">
        <f t="shared" ref="AF27:AF90" si="32">Y27*(1+$AF$21)^(-X27/12)</f>
        <v>1269.233731392213</v>
      </c>
      <c r="AG27" s="65">
        <f t="shared" si="8"/>
        <v>98729.708575009077</v>
      </c>
      <c r="AH27" s="2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</row>
    <row r="28" spans="1:64" x14ac:dyDescent="0.3">
      <c r="A28" s="2"/>
      <c r="B28" s="58">
        <v>3</v>
      </c>
      <c r="C28" s="59">
        <f t="shared" si="9"/>
        <v>876.04</v>
      </c>
      <c r="D28" s="60">
        <f t="shared" si="10"/>
        <v>82.011605064814816</v>
      </c>
      <c r="E28" s="59">
        <f t="shared" si="11"/>
        <v>794.02839493518513</v>
      </c>
      <c r="F28" s="61">
        <f t="shared" si="12"/>
        <v>97619.897682842595</v>
      </c>
      <c r="G28" s="62">
        <f t="shared" si="13"/>
        <v>9.9999999999999985E-3</v>
      </c>
      <c r="H28" s="60">
        <f t="shared" si="14"/>
        <v>984.13926077777762</v>
      </c>
      <c r="I28" s="59">
        <f t="shared" si="15"/>
        <v>-876.04</v>
      </c>
      <c r="J28" s="63">
        <f t="shared" si="16"/>
        <v>873.85354634254088</v>
      </c>
      <c r="K28" s="65">
        <f t="shared" si="6"/>
        <v>98250.107667847216</v>
      </c>
      <c r="L28" s="2"/>
      <c r="M28" s="58">
        <v>3</v>
      </c>
      <c r="N28" s="59">
        <f t="shared" si="17"/>
        <v>500</v>
      </c>
      <c r="O28" s="60">
        <f t="shared" si="18"/>
        <v>82.638599537037038</v>
      </c>
      <c r="P28" s="59">
        <f t="shared" si="19"/>
        <v>417.36140046296293</v>
      </c>
      <c r="Q28" s="61">
        <f t="shared" si="20"/>
        <v>98748.958043981474</v>
      </c>
      <c r="R28" s="64">
        <f t="shared" si="21"/>
        <v>0.01</v>
      </c>
      <c r="S28" s="60">
        <f t="shared" si="22"/>
        <v>991.66319444444446</v>
      </c>
      <c r="T28" s="59">
        <f t="shared" si="23"/>
        <v>-500</v>
      </c>
      <c r="U28" s="59">
        <f t="shared" si="24"/>
        <v>498.7520806015188</v>
      </c>
      <c r="V28" s="65">
        <f t="shared" si="7"/>
        <v>99001.248612398063</v>
      </c>
      <c r="W28" s="2"/>
      <c r="X28" s="58">
        <v>3</v>
      </c>
      <c r="Y28" s="59">
        <f t="shared" si="25"/>
        <v>1271.3499999999999</v>
      </c>
      <c r="Z28" s="60">
        <f t="shared" si="26"/>
        <v>81.352480543981486</v>
      </c>
      <c r="AA28" s="59">
        <f t="shared" si="27"/>
        <v>1189.9975194560184</v>
      </c>
      <c r="AB28" s="61">
        <f t="shared" si="28"/>
        <v>96432.979133321758</v>
      </c>
      <c r="AC28" s="62">
        <f t="shared" si="29"/>
        <v>0.01</v>
      </c>
      <c r="AD28" s="60">
        <f t="shared" si="30"/>
        <v>976.22976652777788</v>
      </c>
      <c r="AE28" s="59">
        <f t="shared" si="31"/>
        <v>-1271.3499999999999</v>
      </c>
      <c r="AF28" s="59">
        <f t="shared" si="32"/>
        <v>1268.1769184699497</v>
      </c>
      <c r="AG28" s="65">
        <f t="shared" si="8"/>
        <v>97460.474843616859</v>
      </c>
      <c r="AH28" s="2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</row>
    <row r="29" spans="1:64" x14ac:dyDescent="0.3">
      <c r="A29" s="2"/>
      <c r="B29" s="58">
        <v>4</v>
      </c>
      <c r="C29" s="59">
        <f t="shared" si="9"/>
        <v>876.04</v>
      </c>
      <c r="D29" s="60">
        <f t="shared" si="10"/>
        <v>81.349914735702171</v>
      </c>
      <c r="E29" s="59">
        <f t="shared" si="11"/>
        <v>794.69008526429775</v>
      </c>
      <c r="F29" s="61">
        <f t="shared" si="12"/>
        <v>96825.207597578294</v>
      </c>
      <c r="G29" s="62">
        <f t="shared" si="13"/>
        <v>1.0000000000000002E-2</v>
      </c>
      <c r="H29" s="60">
        <f t="shared" si="14"/>
        <v>976.19897682842611</v>
      </c>
      <c r="I29" s="59">
        <f t="shared" si="15"/>
        <v>-876.04</v>
      </c>
      <c r="J29" s="63">
        <f t="shared" si="16"/>
        <v>873.12594180411099</v>
      </c>
      <c r="K29" s="65">
        <f t="shared" si="6"/>
        <v>97376.25412150468</v>
      </c>
      <c r="L29" s="2"/>
      <c r="M29" s="58">
        <v>4</v>
      </c>
      <c r="N29" s="59">
        <f t="shared" si="17"/>
        <v>500</v>
      </c>
      <c r="O29" s="60">
        <f t="shared" si="18"/>
        <v>82.290798369984557</v>
      </c>
      <c r="P29" s="59">
        <f t="shared" si="19"/>
        <v>417.70920163001546</v>
      </c>
      <c r="Q29" s="61">
        <f t="shared" si="20"/>
        <v>98331.248842351459</v>
      </c>
      <c r="R29" s="64">
        <f t="shared" si="21"/>
        <v>0.01</v>
      </c>
      <c r="S29" s="60">
        <f t="shared" si="22"/>
        <v>987.48958043981474</v>
      </c>
      <c r="T29" s="59">
        <f t="shared" si="23"/>
        <v>-500</v>
      </c>
      <c r="U29" s="59">
        <f t="shared" si="24"/>
        <v>498.33679998755957</v>
      </c>
      <c r="V29" s="65">
        <f t="shared" si="7"/>
        <v>98502.49653179654</v>
      </c>
      <c r="W29" s="2"/>
      <c r="X29" s="58">
        <v>4</v>
      </c>
      <c r="Y29" s="59">
        <f t="shared" si="25"/>
        <v>1271.3499999999999</v>
      </c>
      <c r="Z29" s="60">
        <f t="shared" si="26"/>
        <v>80.360815944434805</v>
      </c>
      <c r="AA29" s="59">
        <f t="shared" si="27"/>
        <v>1190.9891840555651</v>
      </c>
      <c r="AB29" s="61">
        <f t="shared" si="28"/>
        <v>95241.989949266193</v>
      </c>
      <c r="AC29" s="62">
        <f t="shared" si="29"/>
        <v>0.01</v>
      </c>
      <c r="AD29" s="60">
        <f t="shared" si="30"/>
        <v>964.3297913332176</v>
      </c>
      <c r="AE29" s="59">
        <f t="shared" si="31"/>
        <v>-1271.3499999999999</v>
      </c>
      <c r="AF29" s="59">
        <f t="shared" si="32"/>
        <v>1267.1209854908564</v>
      </c>
      <c r="AG29" s="65">
        <f t="shared" si="8"/>
        <v>96192.297925146908</v>
      </c>
      <c r="AH29" s="2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64" x14ac:dyDescent="0.3">
      <c r="A30" s="2"/>
      <c r="B30" s="58">
        <v>5</v>
      </c>
      <c r="C30" s="59">
        <f t="shared" si="9"/>
        <v>876.04</v>
      </c>
      <c r="D30" s="60">
        <f t="shared" si="10"/>
        <v>80.68767299798192</v>
      </c>
      <c r="E30" s="59">
        <f t="shared" si="11"/>
        <v>795.352327002018</v>
      </c>
      <c r="F30" s="61">
        <f t="shared" si="12"/>
        <v>96029.85527057627</v>
      </c>
      <c r="G30" s="62">
        <f t="shared" si="13"/>
        <v>1.0000000000000002E-2</v>
      </c>
      <c r="H30" s="60">
        <f t="shared" si="14"/>
        <v>968.2520759757831</v>
      </c>
      <c r="I30" s="59">
        <f t="shared" si="15"/>
        <v>-876.04</v>
      </c>
      <c r="J30" s="63">
        <f t="shared" si="16"/>
        <v>872.39894309759256</v>
      </c>
      <c r="K30" s="65">
        <f t="shared" si="6"/>
        <v>96503.128179700565</v>
      </c>
      <c r="L30" s="2"/>
      <c r="M30" s="58">
        <v>5</v>
      </c>
      <c r="N30" s="59">
        <f t="shared" si="17"/>
        <v>500</v>
      </c>
      <c r="O30" s="60">
        <f t="shared" si="18"/>
        <v>81.942707368626216</v>
      </c>
      <c r="P30" s="59">
        <f t="shared" si="19"/>
        <v>418.0572926313738</v>
      </c>
      <c r="Q30" s="61">
        <f t="shared" si="20"/>
        <v>97913.191549720083</v>
      </c>
      <c r="R30" s="64">
        <f t="shared" si="21"/>
        <v>0.01</v>
      </c>
      <c r="S30" s="60">
        <f t="shared" si="22"/>
        <v>983.31248842351465</v>
      </c>
      <c r="T30" s="59">
        <f t="shared" si="23"/>
        <v>-500</v>
      </c>
      <c r="U30" s="59">
        <f t="shared" si="24"/>
        <v>497.92186515258578</v>
      </c>
      <c r="V30" s="65">
        <f t="shared" si="7"/>
        <v>98004.159731808977</v>
      </c>
      <c r="W30" s="2"/>
      <c r="X30" s="58">
        <v>5</v>
      </c>
      <c r="Y30" s="59">
        <f t="shared" si="25"/>
        <v>1271.3499999999999</v>
      </c>
      <c r="Z30" s="60">
        <f t="shared" si="26"/>
        <v>79.368324957721825</v>
      </c>
      <c r="AA30" s="59">
        <f t="shared" si="27"/>
        <v>1191.9816750422781</v>
      </c>
      <c r="AB30" s="61">
        <f t="shared" si="28"/>
        <v>94050.008274223917</v>
      </c>
      <c r="AC30" s="62">
        <f t="shared" si="29"/>
        <v>0.01</v>
      </c>
      <c r="AD30" s="60">
        <f t="shared" si="30"/>
        <v>952.4198994926619</v>
      </c>
      <c r="AE30" s="59">
        <f t="shared" si="31"/>
        <v>-1271.3499999999999</v>
      </c>
      <c r="AF30" s="59">
        <f t="shared" si="32"/>
        <v>1266.0659317222576</v>
      </c>
      <c r="AG30" s="65">
        <f t="shared" si="8"/>
        <v>94925.176939656056</v>
      </c>
      <c r="AH30" s="2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</row>
    <row r="31" spans="1:64" x14ac:dyDescent="0.3">
      <c r="A31" s="2"/>
      <c r="B31" s="58">
        <v>6</v>
      </c>
      <c r="C31" s="59">
        <f t="shared" si="9"/>
        <v>876.04</v>
      </c>
      <c r="D31" s="60">
        <f t="shared" si="10"/>
        <v>80.0248793921469</v>
      </c>
      <c r="E31" s="59">
        <f t="shared" si="11"/>
        <v>796.01512060785308</v>
      </c>
      <c r="F31" s="61">
        <f t="shared" si="12"/>
        <v>95233.840149968411</v>
      </c>
      <c r="G31" s="62">
        <f t="shared" si="13"/>
        <v>1.0000000000000002E-2</v>
      </c>
      <c r="H31" s="60">
        <f t="shared" si="14"/>
        <v>960.29855270576286</v>
      </c>
      <c r="I31" s="59">
        <f t="shared" si="15"/>
        <v>-876.04</v>
      </c>
      <c r="J31" s="63">
        <f t="shared" si="16"/>
        <v>871.67254971854629</v>
      </c>
      <c r="K31" s="65">
        <f t="shared" si="6"/>
        <v>95630.729236602972</v>
      </c>
      <c r="L31" s="2"/>
      <c r="M31" s="58">
        <v>6</v>
      </c>
      <c r="N31" s="59">
        <f t="shared" si="17"/>
        <v>500</v>
      </c>
      <c r="O31" s="60">
        <f t="shared" si="18"/>
        <v>81.594326291433404</v>
      </c>
      <c r="P31" s="59">
        <f t="shared" si="19"/>
        <v>418.40567370856661</v>
      </c>
      <c r="Q31" s="61">
        <f t="shared" si="20"/>
        <v>97494.78587601152</v>
      </c>
      <c r="R31" s="64">
        <f t="shared" si="21"/>
        <v>0.01</v>
      </c>
      <c r="S31" s="60">
        <f t="shared" si="22"/>
        <v>979.13191549720079</v>
      </c>
      <c r="T31" s="59">
        <f t="shared" si="23"/>
        <v>-500</v>
      </c>
      <c r="U31" s="59">
        <f t="shared" si="24"/>
        <v>497.50727580868784</v>
      </c>
      <c r="V31" s="65">
        <f t="shared" si="7"/>
        <v>97506.237866656389</v>
      </c>
      <c r="W31" s="2"/>
      <c r="X31" s="58">
        <v>6</v>
      </c>
      <c r="Y31" s="59">
        <f t="shared" si="25"/>
        <v>1271.3499999999999</v>
      </c>
      <c r="Z31" s="60">
        <f t="shared" si="26"/>
        <v>78.375006895186601</v>
      </c>
      <c r="AA31" s="59">
        <f t="shared" si="27"/>
        <v>1192.9749931048134</v>
      </c>
      <c r="AB31" s="61">
        <f t="shared" si="28"/>
        <v>92857.033281119104</v>
      </c>
      <c r="AC31" s="62">
        <f t="shared" si="29"/>
        <v>0.01</v>
      </c>
      <c r="AD31" s="60">
        <f t="shared" si="30"/>
        <v>940.50008274223921</v>
      </c>
      <c r="AE31" s="59">
        <f t="shared" si="31"/>
        <v>-1271.3499999999999</v>
      </c>
      <c r="AF31" s="59">
        <f t="shared" si="32"/>
        <v>1265.0117564320897</v>
      </c>
      <c r="AG31" s="65">
        <f t="shared" si="8"/>
        <v>93659.111007933796</v>
      </c>
      <c r="AH31" s="2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</row>
    <row r="32" spans="1:64" x14ac:dyDescent="0.3">
      <c r="A32" s="2"/>
      <c r="B32" s="58">
        <v>7</v>
      </c>
      <c r="C32" s="59">
        <f t="shared" si="9"/>
        <v>876.04</v>
      </c>
      <c r="D32" s="60">
        <f t="shared" si="10"/>
        <v>79.361533458307008</v>
      </c>
      <c r="E32" s="59">
        <f t="shared" si="11"/>
        <v>796.67846654169296</v>
      </c>
      <c r="F32" s="61">
        <f t="shared" si="12"/>
        <v>94437.161683426719</v>
      </c>
      <c r="G32" s="62">
        <f t="shared" si="13"/>
        <v>0.01</v>
      </c>
      <c r="H32" s="60">
        <f t="shared" si="14"/>
        <v>952.3384014996841</v>
      </c>
      <c r="I32" s="59">
        <f t="shared" si="15"/>
        <v>-876.04</v>
      </c>
      <c r="J32" s="63">
        <f t="shared" si="16"/>
        <v>870.94676116295307</v>
      </c>
      <c r="K32" s="65">
        <f t="shared" si="6"/>
        <v>94759.056686884433</v>
      </c>
      <c r="L32" s="2"/>
      <c r="M32" s="58">
        <v>7</v>
      </c>
      <c r="N32" s="59">
        <f t="shared" si="17"/>
        <v>500</v>
      </c>
      <c r="O32" s="60">
        <f t="shared" si="18"/>
        <v>81.245654896676271</v>
      </c>
      <c r="P32" s="59">
        <f t="shared" si="19"/>
        <v>418.75434510332371</v>
      </c>
      <c r="Q32" s="61">
        <f t="shared" si="20"/>
        <v>97076.031530908193</v>
      </c>
      <c r="R32" s="64">
        <f t="shared" si="21"/>
        <v>0.01</v>
      </c>
      <c r="S32" s="60">
        <f t="shared" si="22"/>
        <v>974.9478587601152</v>
      </c>
      <c r="T32" s="59">
        <f t="shared" si="23"/>
        <v>-500</v>
      </c>
      <c r="U32" s="59">
        <f t="shared" si="24"/>
        <v>497.0930316681966</v>
      </c>
      <c r="V32" s="65">
        <f t="shared" si="7"/>
        <v>97008.730590847699</v>
      </c>
      <c r="W32" s="2"/>
      <c r="X32" s="58">
        <v>7</v>
      </c>
      <c r="Y32" s="59">
        <f t="shared" si="25"/>
        <v>1271.3499999999999</v>
      </c>
      <c r="Z32" s="60">
        <f t="shared" si="26"/>
        <v>77.380861067599255</v>
      </c>
      <c r="AA32" s="59">
        <f t="shared" si="27"/>
        <v>1193.9691389324007</v>
      </c>
      <c r="AB32" s="61">
        <f t="shared" si="28"/>
        <v>91663.064142186704</v>
      </c>
      <c r="AC32" s="62">
        <f t="shared" si="29"/>
        <v>0.01</v>
      </c>
      <c r="AD32" s="60">
        <f t="shared" si="30"/>
        <v>928.57033281119107</v>
      </c>
      <c r="AE32" s="59">
        <f t="shared" si="31"/>
        <v>-1271.3499999999999</v>
      </c>
      <c r="AF32" s="59">
        <f t="shared" si="32"/>
        <v>1263.9584588888974</v>
      </c>
      <c r="AG32" s="65">
        <f t="shared" si="8"/>
        <v>92394.099251501713</v>
      </c>
      <c r="AH32" s="2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</row>
    <row r="33" spans="1:64" x14ac:dyDescent="0.3">
      <c r="A33" s="2"/>
      <c r="B33" s="58">
        <v>8</v>
      </c>
      <c r="C33" s="59">
        <f t="shared" si="9"/>
        <v>876.04</v>
      </c>
      <c r="D33" s="60">
        <f t="shared" si="10"/>
        <v>78.697634736188931</v>
      </c>
      <c r="E33" s="59">
        <f t="shared" si="11"/>
        <v>797.34236526381108</v>
      </c>
      <c r="F33" s="61">
        <f t="shared" si="12"/>
        <v>93639.819318162903</v>
      </c>
      <c r="G33" s="62">
        <f t="shared" si="13"/>
        <v>9.9999999999999985E-3</v>
      </c>
      <c r="H33" s="60">
        <f t="shared" si="14"/>
        <v>944.371616834267</v>
      </c>
      <c r="I33" s="59">
        <f t="shared" si="15"/>
        <v>-876.04</v>
      </c>
      <c r="J33" s="63">
        <f t="shared" si="16"/>
        <v>870.22157692721316</v>
      </c>
      <c r="K33" s="65">
        <f t="shared" si="6"/>
        <v>93888.109925721481</v>
      </c>
      <c r="L33" s="2"/>
      <c r="M33" s="58">
        <v>8</v>
      </c>
      <c r="N33" s="59">
        <f t="shared" si="17"/>
        <v>500</v>
      </c>
      <c r="O33" s="60">
        <f t="shared" si="18"/>
        <v>80.896692942423499</v>
      </c>
      <c r="P33" s="59">
        <f t="shared" si="19"/>
        <v>419.1033070575765</v>
      </c>
      <c r="Q33" s="61">
        <f t="shared" si="20"/>
        <v>96656.928223850613</v>
      </c>
      <c r="R33" s="64">
        <f t="shared" si="21"/>
        <v>0.01</v>
      </c>
      <c r="S33" s="60">
        <f t="shared" si="22"/>
        <v>970.76031530908199</v>
      </c>
      <c r="T33" s="59">
        <f t="shared" si="23"/>
        <v>-500</v>
      </c>
      <c r="U33" s="59">
        <f t="shared" si="24"/>
        <v>496.67913244368208</v>
      </c>
      <c r="V33" s="65">
        <f t="shared" si="7"/>
        <v>96511.637559179508</v>
      </c>
      <c r="W33" s="2"/>
      <c r="X33" s="58">
        <v>8</v>
      </c>
      <c r="Y33" s="59">
        <f t="shared" si="25"/>
        <v>1271.3499999999999</v>
      </c>
      <c r="Z33" s="60">
        <f t="shared" si="26"/>
        <v>76.385886785155591</v>
      </c>
      <c r="AA33" s="59">
        <f t="shared" si="27"/>
        <v>1194.9641132148442</v>
      </c>
      <c r="AB33" s="61">
        <f t="shared" si="28"/>
        <v>90468.100028971865</v>
      </c>
      <c r="AC33" s="62">
        <f t="shared" si="29"/>
        <v>0.01</v>
      </c>
      <c r="AD33" s="60">
        <f t="shared" si="30"/>
        <v>916.63064142186704</v>
      </c>
      <c r="AE33" s="59">
        <f t="shared" si="31"/>
        <v>-1271.3499999999999</v>
      </c>
      <c r="AF33" s="59">
        <f t="shared" si="32"/>
        <v>1262.9060383618346</v>
      </c>
      <c r="AG33" s="65">
        <f t="shared" si="8"/>
        <v>91130.140792612816</v>
      </c>
      <c r="AH33" s="2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</row>
    <row r="34" spans="1:64" x14ac:dyDescent="0.3">
      <c r="A34" s="2"/>
      <c r="B34" s="58">
        <v>9</v>
      </c>
      <c r="C34" s="59">
        <f t="shared" si="9"/>
        <v>876.04</v>
      </c>
      <c r="D34" s="60">
        <f t="shared" si="10"/>
        <v>78.033182765135749</v>
      </c>
      <c r="E34" s="59">
        <f t="shared" si="11"/>
        <v>798.00681723486423</v>
      </c>
      <c r="F34" s="61">
        <f t="shared" si="12"/>
        <v>92841.812500928034</v>
      </c>
      <c r="G34" s="62">
        <f t="shared" si="13"/>
        <v>0.01</v>
      </c>
      <c r="H34" s="60">
        <f t="shared" si="14"/>
        <v>936.39819318162904</v>
      </c>
      <c r="I34" s="59">
        <f t="shared" si="15"/>
        <v>-876.04</v>
      </c>
      <c r="J34" s="59">
        <f t="shared" si="16"/>
        <v>869.49699650814648</v>
      </c>
      <c r="K34" s="65">
        <f t="shared" si="6"/>
        <v>93017.888348794266</v>
      </c>
      <c r="L34" s="2"/>
      <c r="M34" s="58">
        <v>9</v>
      </c>
      <c r="N34" s="59">
        <f t="shared" si="17"/>
        <v>500</v>
      </c>
      <c r="O34" s="60">
        <f t="shared" si="18"/>
        <v>80.547440186542175</v>
      </c>
      <c r="P34" s="59">
        <f t="shared" si="19"/>
        <v>419.45255981345781</v>
      </c>
      <c r="Q34" s="61">
        <f t="shared" si="20"/>
        <v>96237.475664037149</v>
      </c>
      <c r="R34" s="64">
        <f t="shared" si="21"/>
        <v>9.9999999999999985E-3</v>
      </c>
      <c r="S34" s="60">
        <f t="shared" si="22"/>
        <v>966.56928223850593</v>
      </c>
      <c r="T34" s="59">
        <f t="shared" si="23"/>
        <v>-500</v>
      </c>
      <c r="U34" s="59">
        <f t="shared" si="24"/>
        <v>496.26557784795352</v>
      </c>
      <c r="V34" s="65">
        <f t="shared" si="7"/>
        <v>96014.95842673583</v>
      </c>
      <c r="W34" s="2"/>
      <c r="X34" s="58">
        <v>9</v>
      </c>
      <c r="Y34" s="59">
        <f t="shared" si="25"/>
        <v>1271.3499999999999</v>
      </c>
      <c r="Z34" s="60">
        <f t="shared" si="26"/>
        <v>75.390083357476556</v>
      </c>
      <c r="AA34" s="59">
        <f t="shared" si="27"/>
        <v>1195.9599166425232</v>
      </c>
      <c r="AB34" s="61">
        <f t="shared" si="28"/>
        <v>89272.140112329347</v>
      </c>
      <c r="AC34" s="62">
        <f t="shared" si="29"/>
        <v>0.01</v>
      </c>
      <c r="AD34" s="60">
        <f t="shared" si="30"/>
        <v>904.68100028971867</v>
      </c>
      <c r="AE34" s="59">
        <f t="shared" si="31"/>
        <v>-1271.3499999999999</v>
      </c>
      <c r="AF34" s="59">
        <f t="shared" si="32"/>
        <v>1261.8544941206642</v>
      </c>
      <c r="AG34" s="65">
        <f t="shared" si="8"/>
        <v>89867.234754250981</v>
      </c>
      <c r="AH34" s="2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</row>
    <row r="35" spans="1:64" x14ac:dyDescent="0.3">
      <c r="A35" s="2"/>
      <c r="B35" s="58">
        <v>10</v>
      </c>
      <c r="C35" s="59">
        <f t="shared" si="9"/>
        <v>876.04</v>
      </c>
      <c r="D35" s="60">
        <f t="shared" si="10"/>
        <v>77.368177084106705</v>
      </c>
      <c r="E35" s="59">
        <f t="shared" si="11"/>
        <v>798.67182291589324</v>
      </c>
      <c r="F35" s="61">
        <f t="shared" si="12"/>
        <v>92043.140678012147</v>
      </c>
      <c r="G35" s="62">
        <f t="shared" si="13"/>
        <v>0.01</v>
      </c>
      <c r="H35" s="60">
        <f t="shared" si="14"/>
        <v>928.4181250092804</v>
      </c>
      <c r="I35" s="59">
        <f t="shared" si="15"/>
        <v>-876.04</v>
      </c>
      <c r="J35" s="59">
        <f t="shared" si="16"/>
        <v>868.77301940299139</v>
      </c>
      <c r="K35" s="65">
        <f t="shared" si="6"/>
        <v>92148.391352286126</v>
      </c>
      <c r="L35" s="2"/>
      <c r="M35" s="58">
        <v>10</v>
      </c>
      <c r="N35" s="59">
        <f t="shared" si="17"/>
        <v>500</v>
      </c>
      <c r="O35" s="60">
        <f t="shared" si="18"/>
        <v>80.197896386697622</v>
      </c>
      <c r="P35" s="59">
        <f t="shared" si="19"/>
        <v>419.80210361330239</v>
      </c>
      <c r="Q35" s="61">
        <f t="shared" si="20"/>
        <v>95817.673560423849</v>
      </c>
      <c r="R35" s="64">
        <f t="shared" si="21"/>
        <v>0.01</v>
      </c>
      <c r="S35" s="60">
        <f t="shared" si="22"/>
        <v>962.37475664037152</v>
      </c>
      <c r="T35" s="59">
        <f t="shared" si="23"/>
        <v>-500</v>
      </c>
      <c r="U35" s="59">
        <f t="shared" si="24"/>
        <v>495.85236759405956</v>
      </c>
      <c r="V35" s="65">
        <f t="shared" si="7"/>
        <v>95518.692848887877</v>
      </c>
      <c r="W35" s="2"/>
      <c r="X35" s="58">
        <v>10</v>
      </c>
      <c r="Y35" s="59">
        <f t="shared" si="25"/>
        <v>1271.3499999999999</v>
      </c>
      <c r="Z35" s="60">
        <f t="shared" si="26"/>
        <v>74.393450093607797</v>
      </c>
      <c r="AA35" s="59">
        <f t="shared" si="27"/>
        <v>1196.9565499063922</v>
      </c>
      <c r="AB35" s="61">
        <f t="shared" si="28"/>
        <v>88075.183562422957</v>
      </c>
      <c r="AC35" s="62">
        <f t="shared" si="29"/>
        <v>1.0000000000000002E-2</v>
      </c>
      <c r="AD35" s="60">
        <f t="shared" si="30"/>
        <v>892.72140112329362</v>
      </c>
      <c r="AE35" s="59">
        <f t="shared" si="31"/>
        <v>-1271.3499999999999</v>
      </c>
      <c r="AF35" s="59">
        <f t="shared" si="32"/>
        <v>1260.8038254357562</v>
      </c>
      <c r="AG35" s="65">
        <f t="shared" si="8"/>
        <v>88605.380260130318</v>
      </c>
      <c r="AH35" s="2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64" x14ac:dyDescent="0.3">
      <c r="A36" s="2"/>
      <c r="B36" s="58">
        <v>11</v>
      </c>
      <c r="C36" s="59">
        <f t="shared" si="9"/>
        <v>876.04</v>
      </c>
      <c r="D36" s="60">
        <f t="shared" si="10"/>
        <v>76.702617231676797</v>
      </c>
      <c r="E36" s="59">
        <f t="shared" si="11"/>
        <v>799.33738276832321</v>
      </c>
      <c r="F36" s="61">
        <f t="shared" si="12"/>
        <v>91243.803295243823</v>
      </c>
      <c r="G36" s="62">
        <f t="shared" si="13"/>
        <v>0.01</v>
      </c>
      <c r="H36" s="60">
        <f t="shared" si="14"/>
        <v>920.43140678012151</v>
      </c>
      <c r="I36" s="59">
        <f t="shared" si="15"/>
        <v>-876.04</v>
      </c>
      <c r="J36" s="59">
        <f t="shared" si="16"/>
        <v>868.04964510940545</v>
      </c>
      <c r="K36" s="65">
        <f t="shared" si="6"/>
        <v>91279.618332883139</v>
      </c>
      <c r="L36" s="2"/>
      <c r="M36" s="58">
        <v>11</v>
      </c>
      <c r="N36" s="59">
        <f t="shared" si="17"/>
        <v>500</v>
      </c>
      <c r="O36" s="60">
        <f t="shared" si="18"/>
        <v>79.848061300353208</v>
      </c>
      <c r="P36" s="59">
        <f t="shared" si="19"/>
        <v>420.15193869964679</v>
      </c>
      <c r="Q36" s="61">
        <f t="shared" si="20"/>
        <v>95397.521621724198</v>
      </c>
      <c r="R36" s="64">
        <f t="shared" si="21"/>
        <v>0.01</v>
      </c>
      <c r="S36" s="60">
        <f t="shared" si="22"/>
        <v>958.1767356042385</v>
      </c>
      <c r="T36" s="59">
        <f t="shared" si="23"/>
        <v>-500</v>
      </c>
      <c r="U36" s="59">
        <f t="shared" si="24"/>
        <v>495.43950139528755</v>
      </c>
      <c r="V36" s="65">
        <f t="shared" si="7"/>
        <v>95022.840481293824</v>
      </c>
      <c r="W36" s="2"/>
      <c r="X36" s="58">
        <v>11</v>
      </c>
      <c r="Y36" s="59">
        <f t="shared" si="25"/>
        <v>1271.3499999999999</v>
      </c>
      <c r="Z36" s="60">
        <f t="shared" si="26"/>
        <v>73.395986302019125</v>
      </c>
      <c r="AA36" s="59">
        <f t="shared" si="27"/>
        <v>1197.9540136979808</v>
      </c>
      <c r="AB36" s="61">
        <f t="shared" si="28"/>
        <v>86877.229548724979</v>
      </c>
      <c r="AC36" s="62">
        <f t="shared" si="29"/>
        <v>9.9999999999999985E-3</v>
      </c>
      <c r="AD36" s="60">
        <f t="shared" si="30"/>
        <v>880.75183562422944</v>
      </c>
      <c r="AE36" s="59">
        <f t="shared" si="31"/>
        <v>-1271.3499999999999</v>
      </c>
      <c r="AF36" s="59">
        <f t="shared" si="32"/>
        <v>1259.7540315780891</v>
      </c>
      <c r="AG36" s="65">
        <f t="shared" si="8"/>
        <v>87344.576434694565</v>
      </c>
      <c r="AH36" s="2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64" x14ac:dyDescent="0.3">
      <c r="A37" s="2"/>
      <c r="B37" s="58">
        <v>12</v>
      </c>
      <c r="C37" s="59">
        <f t="shared" si="9"/>
        <v>876.04</v>
      </c>
      <c r="D37" s="60">
        <f t="shared" si="10"/>
        <v>76.036502746036518</v>
      </c>
      <c r="E37" s="59">
        <f t="shared" si="11"/>
        <v>800.00349725396347</v>
      </c>
      <c r="F37" s="61">
        <f t="shared" si="12"/>
        <v>90443.799797989865</v>
      </c>
      <c r="G37" s="62">
        <f t="shared" si="13"/>
        <v>0.01</v>
      </c>
      <c r="H37" s="60">
        <f t="shared" si="14"/>
        <v>912.43803295243822</v>
      </c>
      <c r="I37" s="59">
        <f t="shared" si="15"/>
        <v>-876.04</v>
      </c>
      <c r="J37" s="59">
        <f t="shared" si="16"/>
        <v>867.3268731254642</v>
      </c>
      <c r="K37" s="65">
        <f t="shared" si="6"/>
        <v>90411.568687773732</v>
      </c>
      <c r="L37" s="2"/>
      <c r="M37" s="58">
        <v>12</v>
      </c>
      <c r="N37" s="59">
        <f t="shared" si="17"/>
        <v>500</v>
      </c>
      <c r="O37" s="60">
        <f t="shared" si="18"/>
        <v>79.497934684770158</v>
      </c>
      <c r="P37" s="59">
        <f t="shared" si="19"/>
        <v>420.50206531522986</v>
      </c>
      <c r="Q37" s="61">
        <f t="shared" si="20"/>
        <v>94977.019556408966</v>
      </c>
      <c r="R37" s="64">
        <f t="shared" si="21"/>
        <v>0.01</v>
      </c>
      <c r="S37" s="60">
        <f t="shared" si="22"/>
        <v>953.97521621724195</v>
      </c>
      <c r="T37" s="59">
        <f t="shared" si="23"/>
        <v>-500</v>
      </c>
      <c r="U37" s="59">
        <f t="shared" si="24"/>
        <v>495.02697896516366</v>
      </c>
      <c r="V37" s="65">
        <f t="shared" si="7"/>
        <v>94527.400979898535</v>
      </c>
      <c r="W37" s="2"/>
      <c r="X37" s="58">
        <v>12</v>
      </c>
      <c r="Y37" s="59">
        <f t="shared" si="25"/>
        <v>1271.3499999999999</v>
      </c>
      <c r="Z37" s="60">
        <f t="shared" si="26"/>
        <v>72.397691290604158</v>
      </c>
      <c r="AA37" s="59">
        <f t="shared" si="27"/>
        <v>1198.9523087093958</v>
      </c>
      <c r="AB37" s="61">
        <f t="shared" si="28"/>
        <v>85678.277240015581</v>
      </c>
      <c r="AC37" s="62">
        <f t="shared" si="29"/>
        <v>1.0000000000000002E-2</v>
      </c>
      <c r="AD37" s="60">
        <f t="shared" si="30"/>
        <v>868.77229548724995</v>
      </c>
      <c r="AE37" s="59">
        <f t="shared" si="31"/>
        <v>-1271.3499999999999</v>
      </c>
      <c r="AF37" s="59">
        <f t="shared" si="32"/>
        <v>1258.705111819248</v>
      </c>
      <c r="AG37" s="65">
        <f t="shared" si="8"/>
        <v>86084.822403116472</v>
      </c>
      <c r="AH37" s="2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</row>
    <row r="38" spans="1:64" x14ac:dyDescent="0.3">
      <c r="A38" s="2"/>
      <c r="B38" s="58">
        <v>13</v>
      </c>
      <c r="C38" s="59">
        <f t="shared" si="9"/>
        <v>876.04</v>
      </c>
      <c r="D38" s="60">
        <f t="shared" si="10"/>
        <v>75.369833164991562</v>
      </c>
      <c r="E38" s="59">
        <f t="shared" si="11"/>
        <v>800.67016683500844</v>
      </c>
      <c r="F38" s="61">
        <f t="shared" si="12"/>
        <v>89643.12963115485</v>
      </c>
      <c r="G38" s="62">
        <f t="shared" si="13"/>
        <v>0.01</v>
      </c>
      <c r="H38" s="60">
        <f t="shared" si="14"/>
        <v>904.43799797989868</v>
      </c>
      <c r="I38" s="59">
        <f t="shared" si="15"/>
        <v>-876.04</v>
      </c>
      <c r="J38" s="59">
        <f t="shared" si="16"/>
        <v>866.60470294966115</v>
      </c>
      <c r="K38" s="65">
        <f t="shared" si="6"/>
        <v>89544.241814648267</v>
      </c>
      <c r="L38" s="2"/>
      <c r="M38" s="58">
        <v>13</v>
      </c>
      <c r="N38" s="59">
        <f t="shared" si="17"/>
        <v>500</v>
      </c>
      <c r="O38" s="60">
        <f t="shared" si="18"/>
        <v>79.147516297007471</v>
      </c>
      <c r="P38" s="59">
        <f t="shared" si="19"/>
        <v>420.85248370299252</v>
      </c>
      <c r="Q38" s="61">
        <f t="shared" si="20"/>
        <v>94556.167072705968</v>
      </c>
      <c r="R38" s="64">
        <f t="shared" si="21"/>
        <v>9.9999999999999985E-3</v>
      </c>
      <c r="S38" s="60">
        <f t="shared" si="22"/>
        <v>949.77019556408948</v>
      </c>
      <c r="T38" s="59">
        <f t="shared" si="23"/>
        <v>-500</v>
      </c>
      <c r="U38" s="59">
        <f t="shared" si="24"/>
        <v>494.61480001745275</v>
      </c>
      <c r="V38" s="65">
        <f t="shared" si="7"/>
        <v>94032.374000933371</v>
      </c>
      <c r="W38" s="2"/>
      <c r="X38" s="58">
        <v>13</v>
      </c>
      <c r="Y38" s="59">
        <f t="shared" si="25"/>
        <v>1271.3499999999999</v>
      </c>
      <c r="Z38" s="60">
        <f t="shared" si="26"/>
        <v>71.398564366679651</v>
      </c>
      <c r="AA38" s="59">
        <f t="shared" si="27"/>
        <v>1199.9514356333202</v>
      </c>
      <c r="AB38" s="61">
        <f t="shared" si="28"/>
        <v>84478.325804382257</v>
      </c>
      <c r="AC38" s="62">
        <f t="shared" si="29"/>
        <v>0.01</v>
      </c>
      <c r="AD38" s="60">
        <f t="shared" si="30"/>
        <v>856.78277240015586</v>
      </c>
      <c r="AE38" s="59">
        <f t="shared" si="31"/>
        <v>-1271.3499999999999</v>
      </c>
      <c r="AF38" s="59">
        <f t="shared" si="32"/>
        <v>1257.6570654314246</v>
      </c>
      <c r="AG38" s="65">
        <f t="shared" si="8"/>
        <v>84826.117291297225</v>
      </c>
      <c r="AH38" s="2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</row>
    <row r="39" spans="1:64" x14ac:dyDescent="0.3">
      <c r="A39" s="2"/>
      <c r="B39" s="58">
        <v>14</v>
      </c>
      <c r="C39" s="59">
        <f t="shared" si="9"/>
        <v>876.04</v>
      </c>
      <c r="D39" s="60">
        <f t="shared" si="10"/>
        <v>74.702608025962377</v>
      </c>
      <c r="E39" s="59">
        <f t="shared" si="11"/>
        <v>801.33739197403759</v>
      </c>
      <c r="F39" s="61">
        <f t="shared" si="12"/>
        <v>88841.79223918081</v>
      </c>
      <c r="G39" s="62">
        <f t="shared" si="13"/>
        <v>0.01</v>
      </c>
      <c r="H39" s="60">
        <f t="shared" si="14"/>
        <v>896.43129631154852</v>
      </c>
      <c r="I39" s="59">
        <f t="shared" si="15"/>
        <v>-876.04</v>
      </c>
      <c r="J39" s="59">
        <f t="shared" si="16"/>
        <v>865.88313408090721</v>
      </c>
      <c r="K39" s="65">
        <f t="shared" si="6"/>
        <v>88677.637111698612</v>
      </c>
      <c r="L39" s="2"/>
      <c r="M39" s="58">
        <v>14</v>
      </c>
      <c r="N39" s="59">
        <f t="shared" si="17"/>
        <v>500</v>
      </c>
      <c r="O39" s="60">
        <f t="shared" si="18"/>
        <v>78.796805893921643</v>
      </c>
      <c r="P39" s="59">
        <f t="shared" si="19"/>
        <v>421.20319410607834</v>
      </c>
      <c r="Q39" s="61">
        <f t="shared" si="20"/>
        <v>94134.963878599883</v>
      </c>
      <c r="R39" s="64">
        <f t="shared" si="21"/>
        <v>0.01</v>
      </c>
      <c r="S39" s="60">
        <f t="shared" si="22"/>
        <v>945.56167072705966</v>
      </c>
      <c r="T39" s="59">
        <f t="shared" si="23"/>
        <v>-500</v>
      </c>
      <c r="U39" s="59">
        <f t="shared" si="24"/>
        <v>494.20296426615744</v>
      </c>
      <c r="V39" s="65">
        <f t="shared" si="7"/>
        <v>93537.759200915913</v>
      </c>
      <c r="W39" s="2"/>
      <c r="X39" s="58">
        <v>14</v>
      </c>
      <c r="Y39" s="59">
        <f t="shared" si="25"/>
        <v>1271.3499999999999</v>
      </c>
      <c r="Z39" s="60">
        <f t="shared" si="26"/>
        <v>70.398604836985214</v>
      </c>
      <c r="AA39" s="59">
        <f t="shared" si="27"/>
        <v>1200.9513951630147</v>
      </c>
      <c r="AB39" s="61">
        <f t="shared" si="28"/>
        <v>83277.374409219236</v>
      </c>
      <c r="AC39" s="62">
        <f t="shared" si="29"/>
        <v>0.01</v>
      </c>
      <c r="AD39" s="60">
        <f t="shared" si="30"/>
        <v>844.78325804382257</v>
      </c>
      <c r="AE39" s="59">
        <f t="shared" si="31"/>
        <v>-1271.3499999999999</v>
      </c>
      <c r="AF39" s="59">
        <f t="shared" si="32"/>
        <v>1256.6098916874162</v>
      </c>
      <c r="AG39" s="65">
        <f t="shared" si="8"/>
        <v>83568.460225865798</v>
      </c>
      <c r="AH39" s="2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</row>
    <row r="40" spans="1:64" x14ac:dyDescent="0.3">
      <c r="A40" s="2"/>
      <c r="B40" s="58">
        <v>15</v>
      </c>
      <c r="C40" s="59">
        <f t="shared" si="9"/>
        <v>876.04</v>
      </c>
      <c r="D40" s="60">
        <f t="shared" si="10"/>
        <v>74.034826865984016</v>
      </c>
      <c r="E40" s="59">
        <f t="shared" si="11"/>
        <v>802.00517313401599</v>
      </c>
      <c r="F40" s="61">
        <f t="shared" si="12"/>
        <v>88039.787066046789</v>
      </c>
      <c r="G40" s="62">
        <f t="shared" si="13"/>
        <v>0.01</v>
      </c>
      <c r="H40" s="60">
        <f t="shared" si="14"/>
        <v>888.41792239180813</v>
      </c>
      <c r="I40" s="59">
        <f t="shared" si="15"/>
        <v>-876.04</v>
      </c>
      <c r="J40" s="59">
        <f t="shared" si="16"/>
        <v>865.16216601853102</v>
      </c>
      <c r="K40" s="65">
        <f t="shared" si="6"/>
        <v>87811.7539776177</v>
      </c>
      <c r="L40" s="2"/>
      <c r="M40" s="58">
        <v>15</v>
      </c>
      <c r="N40" s="59">
        <f t="shared" si="17"/>
        <v>500</v>
      </c>
      <c r="O40" s="60">
        <f t="shared" si="18"/>
        <v>78.445803232166568</v>
      </c>
      <c r="P40" s="59">
        <f t="shared" si="19"/>
        <v>421.55419676783345</v>
      </c>
      <c r="Q40" s="61">
        <f t="shared" si="20"/>
        <v>93713.409681832054</v>
      </c>
      <c r="R40" s="64">
        <f t="shared" si="21"/>
        <v>0.01</v>
      </c>
      <c r="S40" s="60">
        <f t="shared" si="22"/>
        <v>941.34963878599888</v>
      </c>
      <c r="T40" s="59">
        <f t="shared" si="23"/>
        <v>-500</v>
      </c>
      <c r="U40" s="59">
        <f t="shared" si="24"/>
        <v>493.79147142551938</v>
      </c>
      <c r="V40" s="65">
        <f t="shared" si="7"/>
        <v>93043.556236649762</v>
      </c>
      <c r="W40" s="2"/>
      <c r="X40" s="58">
        <v>15</v>
      </c>
      <c r="Y40" s="59">
        <f t="shared" si="25"/>
        <v>1271.3499999999999</v>
      </c>
      <c r="Z40" s="60">
        <f t="shared" si="26"/>
        <v>69.397812007682703</v>
      </c>
      <c r="AA40" s="59">
        <f t="shared" si="27"/>
        <v>1201.9521879923172</v>
      </c>
      <c r="AB40" s="61">
        <f t="shared" si="28"/>
        <v>82075.422221226923</v>
      </c>
      <c r="AC40" s="62">
        <f t="shared" si="29"/>
        <v>0.01</v>
      </c>
      <c r="AD40" s="60">
        <f t="shared" si="30"/>
        <v>832.77374409219237</v>
      </c>
      <c r="AE40" s="59">
        <f t="shared" si="31"/>
        <v>-1271.3499999999999</v>
      </c>
      <c r="AF40" s="59">
        <f t="shared" si="32"/>
        <v>1255.5635898606265</v>
      </c>
      <c r="AG40" s="65">
        <f t="shared" si="8"/>
        <v>82311.85033417838</v>
      </c>
      <c r="AH40" s="2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</row>
    <row r="41" spans="1:64" x14ac:dyDescent="0.3">
      <c r="A41" s="2"/>
      <c r="B41" s="58">
        <v>16</v>
      </c>
      <c r="C41" s="59">
        <f t="shared" si="9"/>
        <v>876.04</v>
      </c>
      <c r="D41" s="60">
        <f t="shared" si="10"/>
        <v>73.366489221705663</v>
      </c>
      <c r="E41" s="59">
        <f t="shared" si="11"/>
        <v>802.67351077829426</v>
      </c>
      <c r="F41" s="61">
        <f t="shared" si="12"/>
        <v>87237.113555268501</v>
      </c>
      <c r="G41" s="62">
        <f t="shared" si="13"/>
        <v>1.0000000000000002E-2</v>
      </c>
      <c r="H41" s="60">
        <f t="shared" si="14"/>
        <v>880.39787066046802</v>
      </c>
      <c r="I41" s="59">
        <f t="shared" si="15"/>
        <v>-876.04</v>
      </c>
      <c r="J41" s="59">
        <f t="shared" si="16"/>
        <v>864.44179826227753</v>
      </c>
      <c r="K41" s="65">
        <f t="shared" si="6"/>
        <v>86946.591811599166</v>
      </c>
      <c r="L41" s="2"/>
      <c r="M41" s="58">
        <v>16</v>
      </c>
      <c r="N41" s="59">
        <f t="shared" si="17"/>
        <v>500</v>
      </c>
      <c r="O41" s="60">
        <f t="shared" si="18"/>
        <v>78.094508068193377</v>
      </c>
      <c r="P41" s="59">
        <f t="shared" si="19"/>
        <v>421.90549193180664</v>
      </c>
      <c r="Q41" s="61">
        <f t="shared" si="20"/>
        <v>93291.504189900254</v>
      </c>
      <c r="R41" s="64">
        <f t="shared" si="21"/>
        <v>0.01</v>
      </c>
      <c r="S41" s="60">
        <f t="shared" si="22"/>
        <v>937.13409681832059</v>
      </c>
      <c r="T41" s="59">
        <f t="shared" si="23"/>
        <v>-500</v>
      </c>
      <c r="U41" s="59">
        <f t="shared" si="24"/>
        <v>493.38032121001737</v>
      </c>
      <c r="V41" s="65">
        <f t="shared" si="7"/>
        <v>92549.764765224245</v>
      </c>
      <c r="W41" s="2"/>
      <c r="X41" s="58">
        <v>16</v>
      </c>
      <c r="Y41" s="59">
        <f t="shared" si="25"/>
        <v>1271.3499999999999</v>
      </c>
      <c r="Z41" s="60">
        <f t="shared" si="26"/>
        <v>68.396185184355772</v>
      </c>
      <c r="AA41" s="59">
        <f t="shared" si="27"/>
        <v>1202.9538148156441</v>
      </c>
      <c r="AB41" s="61">
        <f t="shared" si="28"/>
        <v>80872.468406411281</v>
      </c>
      <c r="AC41" s="62">
        <f t="shared" si="29"/>
        <v>0.01</v>
      </c>
      <c r="AD41" s="60">
        <f t="shared" si="30"/>
        <v>820.75422221226927</v>
      </c>
      <c r="AE41" s="59">
        <f t="shared" si="31"/>
        <v>-1271.3499999999999</v>
      </c>
      <c r="AF41" s="59">
        <f t="shared" si="32"/>
        <v>1254.5181592250631</v>
      </c>
      <c r="AG41" s="65">
        <f t="shared" si="8"/>
        <v>81056.286744317753</v>
      </c>
      <c r="AH41" s="2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</row>
    <row r="42" spans="1:64" x14ac:dyDescent="0.3">
      <c r="A42" s="2"/>
      <c r="B42" s="58">
        <v>17</v>
      </c>
      <c r="C42" s="59">
        <f t="shared" si="9"/>
        <v>876.04</v>
      </c>
      <c r="D42" s="60">
        <f t="shared" si="10"/>
        <v>72.697594629390423</v>
      </c>
      <c r="E42" s="59">
        <f t="shared" si="11"/>
        <v>803.34240537060953</v>
      </c>
      <c r="F42" s="61">
        <f t="shared" si="12"/>
        <v>86433.77114989789</v>
      </c>
      <c r="G42" s="62">
        <f t="shared" si="13"/>
        <v>0.01</v>
      </c>
      <c r="H42" s="60">
        <f t="shared" si="14"/>
        <v>872.37113555268502</v>
      </c>
      <c r="I42" s="59">
        <f t="shared" si="15"/>
        <v>-876.04</v>
      </c>
      <c r="J42" s="59">
        <f t="shared" si="16"/>
        <v>863.72203031230845</v>
      </c>
      <c r="K42" s="65">
        <f t="shared" si="6"/>
        <v>86082.150013336883</v>
      </c>
      <c r="L42" s="2"/>
      <c r="M42" s="58">
        <v>17</v>
      </c>
      <c r="N42" s="59">
        <f t="shared" si="17"/>
        <v>500</v>
      </c>
      <c r="O42" s="60">
        <f t="shared" si="18"/>
        <v>77.742920158250215</v>
      </c>
      <c r="P42" s="59">
        <f t="shared" si="19"/>
        <v>422.25707984174977</v>
      </c>
      <c r="Q42" s="61">
        <f t="shared" si="20"/>
        <v>92869.24711005851</v>
      </c>
      <c r="R42" s="64">
        <f t="shared" si="21"/>
        <v>0.01</v>
      </c>
      <c r="S42" s="60">
        <f t="shared" si="22"/>
        <v>932.91504189900252</v>
      </c>
      <c r="T42" s="59">
        <f t="shared" si="23"/>
        <v>-500</v>
      </c>
      <c r="U42" s="59">
        <f t="shared" si="24"/>
        <v>492.96951333436829</v>
      </c>
      <c r="V42" s="65">
        <f t="shared" si="7"/>
        <v>92056.384444014227</v>
      </c>
      <c r="W42" s="2"/>
      <c r="X42" s="58">
        <v>17</v>
      </c>
      <c r="Y42" s="59">
        <f t="shared" si="25"/>
        <v>1271.3499999999999</v>
      </c>
      <c r="Z42" s="60">
        <f t="shared" si="26"/>
        <v>67.393723672009401</v>
      </c>
      <c r="AA42" s="59">
        <f t="shared" si="27"/>
        <v>1203.9562763279905</v>
      </c>
      <c r="AB42" s="61">
        <f t="shared" si="28"/>
        <v>79668.512130083283</v>
      </c>
      <c r="AC42" s="62">
        <f t="shared" si="29"/>
        <v>0.01</v>
      </c>
      <c r="AD42" s="60">
        <f t="shared" si="30"/>
        <v>808.72468406411281</v>
      </c>
      <c r="AE42" s="59">
        <f t="shared" si="31"/>
        <v>-1271.3499999999999</v>
      </c>
      <c r="AF42" s="59">
        <f t="shared" si="32"/>
        <v>1253.4735990553388</v>
      </c>
      <c r="AG42" s="65">
        <f t="shared" si="8"/>
        <v>79801.768585092694</v>
      </c>
      <c r="AH42" s="2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</row>
    <row r="43" spans="1:64" x14ac:dyDescent="0.3">
      <c r="A43" s="2"/>
      <c r="B43" s="58">
        <v>18</v>
      </c>
      <c r="C43" s="59">
        <f t="shared" si="9"/>
        <v>876.04</v>
      </c>
      <c r="D43" s="60">
        <f t="shared" si="10"/>
        <v>72.028142624914906</v>
      </c>
      <c r="E43" s="59">
        <f t="shared" si="11"/>
        <v>804.01185737508501</v>
      </c>
      <c r="F43" s="61">
        <f t="shared" si="12"/>
        <v>85629.759292522809</v>
      </c>
      <c r="G43" s="62">
        <f t="shared" si="13"/>
        <v>0.01</v>
      </c>
      <c r="H43" s="60">
        <f t="shared" si="14"/>
        <v>864.33771149897893</v>
      </c>
      <c r="I43" s="59">
        <f t="shared" si="15"/>
        <v>-876.04</v>
      </c>
      <c r="J43" s="59">
        <f t="shared" si="16"/>
        <v>863.00286166920171</v>
      </c>
      <c r="K43" s="65">
        <f t="shared" si="6"/>
        <v>85218.42798302458</v>
      </c>
      <c r="L43" s="2"/>
      <c r="M43" s="58">
        <v>18</v>
      </c>
      <c r="N43" s="59">
        <f t="shared" si="17"/>
        <v>500</v>
      </c>
      <c r="O43" s="60">
        <f t="shared" si="18"/>
        <v>77.391039258382094</v>
      </c>
      <c r="P43" s="59">
        <f t="shared" si="19"/>
        <v>422.60896074161792</v>
      </c>
      <c r="Q43" s="61">
        <f t="shared" si="20"/>
        <v>92446.638149316888</v>
      </c>
      <c r="R43" s="64">
        <f t="shared" si="21"/>
        <v>0.01</v>
      </c>
      <c r="S43" s="60">
        <f t="shared" si="22"/>
        <v>928.69247110058507</v>
      </c>
      <c r="T43" s="59">
        <f t="shared" si="23"/>
        <v>-500</v>
      </c>
      <c r="U43" s="59">
        <f t="shared" si="24"/>
        <v>492.55904751352648</v>
      </c>
      <c r="V43" s="65">
        <f t="shared" si="7"/>
        <v>91563.414930679864</v>
      </c>
      <c r="W43" s="2"/>
      <c r="X43" s="58">
        <v>18</v>
      </c>
      <c r="Y43" s="59">
        <f t="shared" si="25"/>
        <v>1271.3499999999999</v>
      </c>
      <c r="Z43" s="60">
        <f t="shared" si="26"/>
        <v>66.3904267750694</v>
      </c>
      <c r="AA43" s="59">
        <f t="shared" si="27"/>
        <v>1204.9595732249304</v>
      </c>
      <c r="AB43" s="61">
        <f t="shared" si="28"/>
        <v>78463.552556858354</v>
      </c>
      <c r="AC43" s="62">
        <f t="shared" si="29"/>
        <v>0.01</v>
      </c>
      <c r="AD43" s="60">
        <f t="shared" si="30"/>
        <v>796.68512130083286</v>
      </c>
      <c r="AE43" s="59">
        <f t="shared" si="31"/>
        <v>-1271.3499999999999</v>
      </c>
      <c r="AF43" s="59">
        <f t="shared" si="32"/>
        <v>1252.4299086266701</v>
      </c>
      <c r="AG43" s="65">
        <f t="shared" si="8"/>
        <v>78548.294986037348</v>
      </c>
      <c r="AH43" s="2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</row>
    <row r="44" spans="1:64" x14ac:dyDescent="0.3">
      <c r="A44" s="2"/>
      <c r="B44" s="58">
        <v>19</v>
      </c>
      <c r="C44" s="59">
        <f t="shared" si="9"/>
        <v>876.04</v>
      </c>
      <c r="D44" s="60">
        <f t="shared" si="10"/>
        <v>71.358132743769005</v>
      </c>
      <c r="E44" s="59">
        <f t="shared" si="11"/>
        <v>804.68186725623093</v>
      </c>
      <c r="F44" s="61">
        <f t="shared" si="12"/>
        <v>84825.077425266572</v>
      </c>
      <c r="G44" s="62">
        <f t="shared" si="13"/>
        <v>0.01</v>
      </c>
      <c r="H44" s="60">
        <f t="shared" si="14"/>
        <v>856.29759292522806</v>
      </c>
      <c r="I44" s="59">
        <f t="shared" si="15"/>
        <v>-876.04</v>
      </c>
      <c r="J44" s="59">
        <f t="shared" si="16"/>
        <v>862.2842918339511</v>
      </c>
      <c r="K44" s="65">
        <f t="shared" si="6"/>
        <v>84355.42512135538</v>
      </c>
      <c r="L44" s="2"/>
      <c r="M44" s="58">
        <v>19</v>
      </c>
      <c r="N44" s="59">
        <f t="shared" si="17"/>
        <v>500</v>
      </c>
      <c r="O44" s="60">
        <f t="shared" si="18"/>
        <v>77.038865124430743</v>
      </c>
      <c r="P44" s="59">
        <f t="shared" si="19"/>
        <v>422.96113487556926</v>
      </c>
      <c r="Q44" s="61">
        <f t="shared" si="20"/>
        <v>92023.677014441317</v>
      </c>
      <c r="R44" s="64">
        <f t="shared" si="21"/>
        <v>0.01</v>
      </c>
      <c r="S44" s="60">
        <f t="shared" si="22"/>
        <v>924.46638149316891</v>
      </c>
      <c r="T44" s="59">
        <f t="shared" si="23"/>
        <v>-500</v>
      </c>
      <c r="U44" s="59">
        <f t="shared" si="24"/>
        <v>492.14892346268357</v>
      </c>
      <c r="V44" s="65">
        <f t="shared" si="7"/>
        <v>91070.855883166339</v>
      </c>
      <c r="W44" s="2"/>
      <c r="X44" s="58">
        <v>19</v>
      </c>
      <c r="Y44" s="59">
        <f t="shared" si="25"/>
        <v>1271.3499999999999</v>
      </c>
      <c r="Z44" s="60">
        <f t="shared" si="26"/>
        <v>65.386293797381967</v>
      </c>
      <c r="AA44" s="59">
        <f t="shared" si="27"/>
        <v>1205.9637062026179</v>
      </c>
      <c r="AB44" s="61">
        <f t="shared" si="28"/>
        <v>77257.588850655738</v>
      </c>
      <c r="AC44" s="62">
        <f t="shared" si="29"/>
        <v>0.01</v>
      </c>
      <c r="AD44" s="60">
        <f t="shared" si="30"/>
        <v>784.6355255685836</v>
      </c>
      <c r="AE44" s="59">
        <f t="shared" si="31"/>
        <v>-1271.3499999999999</v>
      </c>
      <c r="AF44" s="59">
        <f t="shared" si="32"/>
        <v>1251.3870872148771</v>
      </c>
      <c r="AG44" s="65">
        <f t="shared" si="8"/>
        <v>77295.865077410679</v>
      </c>
      <c r="AH44" s="2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</row>
    <row r="45" spans="1:64" x14ac:dyDescent="0.3">
      <c r="A45" s="2"/>
      <c r="B45" s="58">
        <v>20</v>
      </c>
      <c r="C45" s="59">
        <f t="shared" si="9"/>
        <v>876.04</v>
      </c>
      <c r="D45" s="60">
        <f t="shared" si="10"/>
        <v>70.687564521055478</v>
      </c>
      <c r="E45" s="59">
        <f t="shared" si="11"/>
        <v>805.35243547894447</v>
      </c>
      <c r="F45" s="61">
        <f t="shared" si="12"/>
        <v>84019.724989787632</v>
      </c>
      <c r="G45" s="62">
        <f t="shared" si="13"/>
        <v>0.01</v>
      </c>
      <c r="H45" s="60">
        <f t="shared" si="14"/>
        <v>848.25077425266579</v>
      </c>
      <c r="I45" s="59">
        <f t="shared" si="15"/>
        <v>-876.04</v>
      </c>
      <c r="J45" s="59">
        <f t="shared" si="16"/>
        <v>861.56632030796584</v>
      </c>
      <c r="K45" s="65">
        <f t="shared" si="6"/>
        <v>83493.140829521435</v>
      </c>
      <c r="L45" s="2"/>
      <c r="M45" s="58">
        <v>20</v>
      </c>
      <c r="N45" s="59">
        <f t="shared" si="17"/>
        <v>500</v>
      </c>
      <c r="O45" s="60">
        <f t="shared" si="18"/>
        <v>76.686397512034432</v>
      </c>
      <c r="P45" s="59">
        <f t="shared" si="19"/>
        <v>423.31360248796557</v>
      </c>
      <c r="Q45" s="61">
        <f t="shared" si="20"/>
        <v>91600.363411953353</v>
      </c>
      <c r="R45" s="64">
        <f t="shared" si="21"/>
        <v>0.01</v>
      </c>
      <c r="S45" s="60">
        <f t="shared" si="22"/>
        <v>920.23677014441319</v>
      </c>
      <c r="T45" s="59">
        <f t="shared" si="23"/>
        <v>-500</v>
      </c>
      <c r="U45" s="59">
        <f t="shared" si="24"/>
        <v>491.73914089726867</v>
      </c>
      <c r="V45" s="65">
        <f t="shared" si="7"/>
        <v>90578.706959703661</v>
      </c>
      <c r="W45" s="2"/>
      <c r="X45" s="58">
        <v>20</v>
      </c>
      <c r="Y45" s="59">
        <f t="shared" si="25"/>
        <v>1271.3499999999999</v>
      </c>
      <c r="Z45" s="60">
        <f t="shared" si="26"/>
        <v>64.381324042213109</v>
      </c>
      <c r="AA45" s="59">
        <f t="shared" si="27"/>
        <v>1206.9686759577869</v>
      </c>
      <c r="AB45" s="61">
        <f t="shared" si="28"/>
        <v>76050.62017469795</v>
      </c>
      <c r="AC45" s="62">
        <f t="shared" si="29"/>
        <v>9.9999999999999985E-3</v>
      </c>
      <c r="AD45" s="60">
        <f t="shared" si="30"/>
        <v>772.57588850655725</v>
      </c>
      <c r="AE45" s="59">
        <f t="shared" si="31"/>
        <v>-1271.3499999999999</v>
      </c>
      <c r="AF45" s="59">
        <f t="shared" si="32"/>
        <v>1250.3451340963832</v>
      </c>
      <c r="AG45" s="65">
        <f t="shared" si="8"/>
        <v>76044.477990195795</v>
      </c>
      <c r="AH45" s="2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</row>
    <row r="46" spans="1:64" x14ac:dyDescent="0.3">
      <c r="A46" s="2"/>
      <c r="B46" s="58">
        <v>21</v>
      </c>
      <c r="C46" s="59">
        <f t="shared" si="9"/>
        <v>876.04</v>
      </c>
      <c r="D46" s="60">
        <f t="shared" si="10"/>
        <v>70.016437491489697</v>
      </c>
      <c r="E46" s="59">
        <f t="shared" si="11"/>
        <v>806.02356250851028</v>
      </c>
      <c r="F46" s="61">
        <f t="shared" si="12"/>
        <v>83213.701427279128</v>
      </c>
      <c r="G46" s="62">
        <f t="shared" si="13"/>
        <v>1.0000000000000002E-2</v>
      </c>
      <c r="H46" s="60">
        <f t="shared" si="14"/>
        <v>840.19724989787653</v>
      </c>
      <c r="I46" s="59">
        <f t="shared" si="15"/>
        <v>-876.04</v>
      </c>
      <c r="J46" s="59">
        <f t="shared" si="16"/>
        <v>860.8489465930702</v>
      </c>
      <c r="K46" s="65">
        <f t="shared" si="6"/>
        <v>82631.574509213475</v>
      </c>
      <c r="L46" s="2"/>
      <c r="M46" s="58">
        <v>21</v>
      </c>
      <c r="N46" s="59">
        <f t="shared" si="17"/>
        <v>500</v>
      </c>
      <c r="O46" s="60">
        <f t="shared" si="18"/>
        <v>76.333636176627792</v>
      </c>
      <c r="P46" s="59">
        <f t="shared" si="19"/>
        <v>423.66636382337219</v>
      </c>
      <c r="Q46" s="61">
        <f t="shared" si="20"/>
        <v>91176.69704812998</v>
      </c>
      <c r="R46" s="64">
        <f t="shared" si="21"/>
        <v>9.9999999999999985E-3</v>
      </c>
      <c r="S46" s="60">
        <f t="shared" si="22"/>
        <v>916.00363411953333</v>
      </c>
      <c r="T46" s="59">
        <f t="shared" si="23"/>
        <v>-500</v>
      </c>
      <c r="U46" s="59">
        <f t="shared" si="24"/>
        <v>491.3296995329473</v>
      </c>
      <c r="V46" s="65">
        <f t="shared" si="7"/>
        <v>90086.967818806399</v>
      </c>
      <c r="W46" s="2"/>
      <c r="X46" s="58">
        <v>21</v>
      </c>
      <c r="Y46" s="59">
        <f t="shared" si="25"/>
        <v>1271.3499999999999</v>
      </c>
      <c r="Z46" s="60">
        <f t="shared" si="26"/>
        <v>63.375516812248293</v>
      </c>
      <c r="AA46" s="59">
        <f t="shared" si="27"/>
        <v>1207.9744831877515</v>
      </c>
      <c r="AB46" s="61">
        <f t="shared" si="28"/>
        <v>74842.645691510203</v>
      </c>
      <c r="AC46" s="62">
        <f t="shared" si="29"/>
        <v>0.01</v>
      </c>
      <c r="AD46" s="60">
        <f t="shared" si="30"/>
        <v>760.50620174697951</v>
      </c>
      <c r="AE46" s="59">
        <f t="shared" si="31"/>
        <v>-1271.3499999999999</v>
      </c>
      <c r="AF46" s="59">
        <f t="shared" si="32"/>
        <v>1249.3040485482134</v>
      </c>
      <c r="AG46" s="65">
        <f t="shared" si="8"/>
        <v>74794.132856099415</v>
      </c>
      <c r="AH46" s="2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</row>
    <row r="47" spans="1:64" x14ac:dyDescent="0.3">
      <c r="A47" s="2"/>
      <c r="B47" s="58">
        <v>22</v>
      </c>
      <c r="C47" s="59">
        <f t="shared" si="9"/>
        <v>876.04</v>
      </c>
      <c r="D47" s="60">
        <f t="shared" si="10"/>
        <v>69.344751189399275</v>
      </c>
      <c r="E47" s="59">
        <f t="shared" si="11"/>
        <v>806.69524881060067</v>
      </c>
      <c r="F47" s="61">
        <f t="shared" si="12"/>
        <v>82407.006178468524</v>
      </c>
      <c r="G47" s="62">
        <f t="shared" si="13"/>
        <v>0.01</v>
      </c>
      <c r="H47" s="60">
        <f t="shared" si="14"/>
        <v>832.13701427279125</v>
      </c>
      <c r="I47" s="59">
        <f t="shared" si="15"/>
        <v>-876.04</v>
      </c>
      <c r="J47" s="59">
        <f t="shared" si="16"/>
        <v>860.13217019150341</v>
      </c>
      <c r="K47" s="65">
        <f t="shared" si="6"/>
        <v>81770.725562620399</v>
      </c>
      <c r="L47" s="2"/>
      <c r="M47" s="58">
        <v>22</v>
      </c>
      <c r="N47" s="59">
        <f t="shared" si="17"/>
        <v>500</v>
      </c>
      <c r="O47" s="60">
        <f t="shared" si="18"/>
        <v>75.980580873441653</v>
      </c>
      <c r="P47" s="59">
        <f t="shared" si="19"/>
        <v>424.01941912655832</v>
      </c>
      <c r="Q47" s="61">
        <f t="shared" si="20"/>
        <v>90752.677629003418</v>
      </c>
      <c r="R47" s="64">
        <f t="shared" si="21"/>
        <v>0.01</v>
      </c>
      <c r="S47" s="60">
        <f t="shared" si="22"/>
        <v>911.76697048129984</v>
      </c>
      <c r="T47" s="59">
        <f t="shared" si="23"/>
        <v>-500</v>
      </c>
      <c r="U47" s="59">
        <f t="shared" si="24"/>
        <v>490.92059908562226</v>
      </c>
      <c r="V47" s="65">
        <f t="shared" si="7"/>
        <v>89595.638119273455</v>
      </c>
      <c r="W47" s="2"/>
      <c r="X47" s="58">
        <v>22</v>
      </c>
      <c r="Y47" s="59">
        <f t="shared" si="25"/>
        <v>1271.3499999999999</v>
      </c>
      <c r="Z47" s="60">
        <f t="shared" si="26"/>
        <v>62.368871409591833</v>
      </c>
      <c r="AA47" s="59">
        <f t="shared" si="27"/>
        <v>1208.9811285904082</v>
      </c>
      <c r="AB47" s="61">
        <f t="shared" si="28"/>
        <v>73633.664562919788</v>
      </c>
      <c r="AC47" s="62">
        <f t="shared" si="29"/>
        <v>0.01</v>
      </c>
      <c r="AD47" s="60">
        <f t="shared" si="30"/>
        <v>748.42645691510199</v>
      </c>
      <c r="AE47" s="59">
        <f t="shared" si="31"/>
        <v>-1271.3499999999999</v>
      </c>
      <c r="AF47" s="59">
        <f t="shared" si="32"/>
        <v>1248.2638298479956</v>
      </c>
      <c r="AG47" s="65">
        <f t="shared" si="8"/>
        <v>73544.828807551195</v>
      </c>
      <c r="AH47" s="2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</row>
    <row r="48" spans="1:64" x14ac:dyDescent="0.3">
      <c r="A48" s="2"/>
      <c r="B48" s="58">
        <v>23</v>
      </c>
      <c r="C48" s="59">
        <f t="shared" si="9"/>
        <v>876.04</v>
      </c>
      <c r="D48" s="60">
        <f t="shared" si="10"/>
        <v>68.672505148723772</v>
      </c>
      <c r="E48" s="59">
        <f t="shared" si="11"/>
        <v>807.36749485127621</v>
      </c>
      <c r="F48" s="61">
        <f t="shared" si="12"/>
        <v>81599.638683617246</v>
      </c>
      <c r="G48" s="62">
        <f t="shared" si="13"/>
        <v>0.01</v>
      </c>
      <c r="H48" s="60">
        <f t="shared" si="14"/>
        <v>824.07006178468521</v>
      </c>
      <c r="I48" s="59">
        <f t="shared" si="15"/>
        <v>-876.04</v>
      </c>
      <c r="J48" s="59">
        <f t="shared" si="16"/>
        <v>859.41599060591932</v>
      </c>
      <c r="K48" s="65">
        <f t="shared" si="6"/>
        <v>80910.593392428898</v>
      </c>
      <c r="L48" s="2"/>
      <c r="M48" s="58">
        <v>23</v>
      </c>
      <c r="N48" s="59">
        <f t="shared" si="17"/>
        <v>500</v>
      </c>
      <c r="O48" s="60">
        <f t="shared" si="18"/>
        <v>75.627231357502851</v>
      </c>
      <c r="P48" s="59">
        <f t="shared" si="19"/>
        <v>424.37276864249714</v>
      </c>
      <c r="Q48" s="61">
        <f t="shared" si="20"/>
        <v>90328.30486036092</v>
      </c>
      <c r="R48" s="64">
        <f t="shared" si="21"/>
        <v>0.01</v>
      </c>
      <c r="S48" s="60">
        <f t="shared" si="22"/>
        <v>907.52677629003415</v>
      </c>
      <c r="T48" s="59">
        <f t="shared" si="23"/>
        <v>-500</v>
      </c>
      <c r="U48" s="59">
        <f t="shared" si="24"/>
        <v>490.51183927143234</v>
      </c>
      <c r="V48" s="65">
        <f t="shared" si="7"/>
        <v>89104.717520187827</v>
      </c>
      <c r="W48" s="2"/>
      <c r="X48" s="58">
        <v>23</v>
      </c>
      <c r="Y48" s="59">
        <f t="shared" si="25"/>
        <v>1271.3499999999999</v>
      </c>
      <c r="Z48" s="60">
        <f t="shared" si="26"/>
        <v>61.361387135766485</v>
      </c>
      <c r="AA48" s="59">
        <f t="shared" si="27"/>
        <v>1209.9886128642333</v>
      </c>
      <c r="AB48" s="61">
        <f t="shared" si="28"/>
        <v>72423.675950055549</v>
      </c>
      <c r="AC48" s="62">
        <f t="shared" si="29"/>
        <v>0.01</v>
      </c>
      <c r="AD48" s="60">
        <f t="shared" si="30"/>
        <v>736.33664562919785</v>
      </c>
      <c r="AE48" s="59">
        <f t="shared" si="31"/>
        <v>-1271.3499999999999</v>
      </c>
      <c r="AF48" s="59">
        <f t="shared" si="32"/>
        <v>1247.2244772739584</v>
      </c>
      <c r="AG48" s="65">
        <f t="shared" si="8"/>
        <v>72296.564977703194</v>
      </c>
      <c r="AH48" s="2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</row>
    <row r="49" spans="1:64" x14ac:dyDescent="0.3">
      <c r="A49" s="2"/>
      <c r="B49" s="58">
        <v>24</v>
      </c>
      <c r="C49" s="59">
        <f t="shared" si="9"/>
        <v>876.04</v>
      </c>
      <c r="D49" s="60">
        <f t="shared" si="10"/>
        <v>67.999698903014377</v>
      </c>
      <c r="E49" s="59">
        <f t="shared" si="11"/>
        <v>808.04030109698556</v>
      </c>
      <c r="F49" s="61">
        <f t="shared" si="12"/>
        <v>80791.598382520257</v>
      </c>
      <c r="G49" s="62">
        <f t="shared" si="13"/>
        <v>0.01</v>
      </c>
      <c r="H49" s="60">
        <f t="shared" si="14"/>
        <v>815.99638683617252</v>
      </c>
      <c r="I49" s="59">
        <f t="shared" si="15"/>
        <v>-876.04</v>
      </c>
      <c r="J49" s="59">
        <f t="shared" si="16"/>
        <v>858.70040733938527</v>
      </c>
      <c r="K49" s="65">
        <f t="shared" si="6"/>
        <v>80051.177401822977</v>
      </c>
      <c r="L49" s="2"/>
      <c r="M49" s="58">
        <v>24</v>
      </c>
      <c r="N49" s="59">
        <f t="shared" si="17"/>
        <v>500</v>
      </c>
      <c r="O49" s="60">
        <f t="shared" si="18"/>
        <v>75.273587383634109</v>
      </c>
      <c r="P49" s="59">
        <f t="shared" si="19"/>
        <v>424.72641261636591</v>
      </c>
      <c r="Q49" s="61">
        <f t="shared" si="20"/>
        <v>89903.578447744556</v>
      </c>
      <c r="R49" s="64">
        <f t="shared" si="21"/>
        <v>1.0000000000000002E-2</v>
      </c>
      <c r="S49" s="60">
        <f t="shared" si="22"/>
        <v>903.28304860360936</v>
      </c>
      <c r="T49" s="59">
        <f t="shared" si="23"/>
        <v>-500</v>
      </c>
      <c r="U49" s="59">
        <f t="shared" si="24"/>
        <v>490.10341980675315</v>
      </c>
      <c r="V49" s="65">
        <f t="shared" si="7"/>
        <v>88614.205680916391</v>
      </c>
      <c r="W49" s="2"/>
      <c r="X49" s="58">
        <v>24</v>
      </c>
      <c r="Y49" s="59">
        <f t="shared" si="25"/>
        <v>1271.3499999999999</v>
      </c>
      <c r="Z49" s="60">
        <f t="shared" si="26"/>
        <v>60.353063291712964</v>
      </c>
      <c r="AA49" s="59">
        <f t="shared" si="27"/>
        <v>1210.996936708287</v>
      </c>
      <c r="AB49" s="61">
        <f t="shared" si="28"/>
        <v>71212.679013347268</v>
      </c>
      <c r="AC49" s="62">
        <f t="shared" si="29"/>
        <v>0.01</v>
      </c>
      <c r="AD49" s="60">
        <f t="shared" si="30"/>
        <v>724.23675950055554</v>
      </c>
      <c r="AE49" s="59">
        <f t="shared" si="31"/>
        <v>-1271.3499999999999</v>
      </c>
      <c r="AF49" s="59">
        <f t="shared" si="32"/>
        <v>1246.1859901049324</v>
      </c>
      <c r="AG49" s="65">
        <f t="shared" si="8"/>
        <v>71049.340500429229</v>
      </c>
      <c r="AH49" s="2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</row>
    <row r="50" spans="1:64" x14ac:dyDescent="0.3">
      <c r="A50" s="2"/>
      <c r="B50" s="58">
        <v>25</v>
      </c>
      <c r="C50" s="59">
        <f t="shared" si="9"/>
        <v>876.04</v>
      </c>
      <c r="D50" s="60">
        <f t="shared" si="10"/>
        <v>67.326331985433555</v>
      </c>
      <c r="E50" s="59">
        <f t="shared" si="11"/>
        <v>808.71366801456645</v>
      </c>
      <c r="F50" s="61">
        <f t="shared" si="12"/>
        <v>79982.884714505693</v>
      </c>
      <c r="G50" s="62">
        <f t="shared" si="13"/>
        <v>0.01</v>
      </c>
      <c r="H50" s="60">
        <f t="shared" si="14"/>
        <v>807.9159838252026</v>
      </c>
      <c r="I50" s="59">
        <f t="shared" si="15"/>
        <v>-876.04</v>
      </c>
      <c r="J50" s="59">
        <f t="shared" si="16"/>
        <v>857.98541989538296</v>
      </c>
      <c r="K50" s="65">
        <f t="shared" si="6"/>
        <v>79192.476994483586</v>
      </c>
      <c r="L50" s="2"/>
      <c r="M50" s="58">
        <v>25</v>
      </c>
      <c r="N50" s="59">
        <f t="shared" si="17"/>
        <v>500</v>
      </c>
      <c r="O50" s="60">
        <f t="shared" si="18"/>
        <v>74.919648706453799</v>
      </c>
      <c r="P50" s="59">
        <f t="shared" si="19"/>
        <v>425.08035129354619</v>
      </c>
      <c r="Q50" s="61">
        <f t="shared" si="20"/>
        <v>89478.498096451003</v>
      </c>
      <c r="R50" s="64">
        <f t="shared" si="21"/>
        <v>0.01</v>
      </c>
      <c r="S50" s="60">
        <f t="shared" si="22"/>
        <v>899.03578447744553</v>
      </c>
      <c r="T50" s="59">
        <f t="shared" si="23"/>
        <v>-500</v>
      </c>
      <c r="U50" s="59">
        <f t="shared" si="24"/>
        <v>489.69534040819627</v>
      </c>
      <c r="V50" s="65">
        <f t="shared" si="7"/>
        <v>88124.102261109641</v>
      </c>
      <c r="W50" s="2"/>
      <c r="X50" s="58">
        <v>25</v>
      </c>
      <c r="Y50" s="59">
        <f t="shared" si="25"/>
        <v>1271.3499999999999</v>
      </c>
      <c r="Z50" s="60">
        <f t="shared" si="26"/>
        <v>59.343899177789389</v>
      </c>
      <c r="AA50" s="59">
        <f t="shared" si="27"/>
        <v>1212.0061008222106</v>
      </c>
      <c r="AB50" s="61">
        <f t="shared" si="28"/>
        <v>70000.672912525057</v>
      </c>
      <c r="AC50" s="62">
        <f t="shared" si="29"/>
        <v>0.01</v>
      </c>
      <c r="AD50" s="60">
        <f t="shared" si="30"/>
        <v>712.1267901334727</v>
      </c>
      <c r="AE50" s="59">
        <f t="shared" si="31"/>
        <v>-1271.3499999999999</v>
      </c>
      <c r="AF50" s="59">
        <f t="shared" si="32"/>
        <v>1245.1483676203472</v>
      </c>
      <c r="AG50" s="65">
        <f t="shared" si="8"/>
        <v>69803.154510324297</v>
      </c>
      <c r="AH50" s="2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</row>
    <row r="51" spans="1:64" x14ac:dyDescent="0.3">
      <c r="A51" s="2"/>
      <c r="B51" s="58">
        <v>26</v>
      </c>
      <c r="C51" s="59">
        <f t="shared" si="9"/>
        <v>876.04</v>
      </c>
      <c r="D51" s="60">
        <f t="shared" si="10"/>
        <v>66.652403928754737</v>
      </c>
      <c r="E51" s="59">
        <f t="shared" si="11"/>
        <v>809.38759607124518</v>
      </c>
      <c r="F51" s="61">
        <f t="shared" si="12"/>
        <v>79173.497118434447</v>
      </c>
      <c r="G51" s="62">
        <f t="shared" si="13"/>
        <v>0.01</v>
      </c>
      <c r="H51" s="60">
        <f t="shared" si="14"/>
        <v>799.8288471450569</v>
      </c>
      <c r="I51" s="59">
        <f t="shared" si="15"/>
        <v>-876.04</v>
      </c>
      <c r="J51" s="59">
        <f t="shared" si="16"/>
        <v>857.27102777780738</v>
      </c>
      <c r="K51" s="65">
        <f t="shared" si="6"/>
        <v>78334.491574588203</v>
      </c>
      <c r="L51" s="2"/>
      <c r="M51" s="58">
        <v>26</v>
      </c>
      <c r="N51" s="59">
        <f t="shared" si="17"/>
        <v>500</v>
      </c>
      <c r="O51" s="60">
        <f t="shared" si="18"/>
        <v>74.565415080375843</v>
      </c>
      <c r="P51" s="59">
        <f t="shared" si="19"/>
        <v>425.43458491962417</v>
      </c>
      <c r="Q51" s="61">
        <f t="shared" si="20"/>
        <v>89053.063511531378</v>
      </c>
      <c r="R51" s="64">
        <f t="shared" si="21"/>
        <v>1.0000000000000002E-2</v>
      </c>
      <c r="S51" s="60">
        <f t="shared" si="22"/>
        <v>894.78498096451017</v>
      </c>
      <c r="T51" s="59">
        <f t="shared" si="23"/>
        <v>-500</v>
      </c>
      <c r="U51" s="59">
        <f t="shared" si="24"/>
        <v>489.28760079260934</v>
      </c>
      <c r="V51" s="65">
        <f t="shared" si="7"/>
        <v>87634.40692070144</v>
      </c>
      <c r="W51" s="2"/>
      <c r="X51" s="58">
        <v>26</v>
      </c>
      <c r="Y51" s="59">
        <f t="shared" si="25"/>
        <v>1271.3499999999999</v>
      </c>
      <c r="Z51" s="60">
        <f t="shared" si="26"/>
        <v>58.33389409377088</v>
      </c>
      <c r="AA51" s="59">
        <f t="shared" si="27"/>
        <v>1213.0161059062291</v>
      </c>
      <c r="AB51" s="61">
        <f t="shared" si="28"/>
        <v>68787.656806618834</v>
      </c>
      <c r="AC51" s="62">
        <f t="shared" si="29"/>
        <v>0.01</v>
      </c>
      <c r="AD51" s="60">
        <f t="shared" si="30"/>
        <v>700.00672912525056</v>
      </c>
      <c r="AE51" s="59">
        <f t="shared" si="31"/>
        <v>-1271.3499999999999</v>
      </c>
      <c r="AF51" s="59">
        <f t="shared" si="32"/>
        <v>1244.1116091002341</v>
      </c>
      <c r="AG51" s="65">
        <f t="shared" si="8"/>
        <v>68558.006142703947</v>
      </c>
      <c r="AH51" s="2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</row>
    <row r="52" spans="1:64" x14ac:dyDescent="0.3">
      <c r="A52" s="2"/>
      <c r="B52" s="58">
        <v>27</v>
      </c>
      <c r="C52" s="59">
        <f t="shared" si="9"/>
        <v>876.04</v>
      </c>
      <c r="D52" s="60">
        <f t="shared" si="10"/>
        <v>65.977914265362031</v>
      </c>
      <c r="E52" s="59">
        <f t="shared" si="11"/>
        <v>810.06208573463789</v>
      </c>
      <c r="F52" s="61">
        <f t="shared" si="12"/>
        <v>78363.43503269981</v>
      </c>
      <c r="G52" s="62">
        <f t="shared" si="13"/>
        <v>0.01</v>
      </c>
      <c r="H52" s="60">
        <f t="shared" si="14"/>
        <v>791.73497118434443</v>
      </c>
      <c r="I52" s="59">
        <f t="shared" si="15"/>
        <v>-876.04</v>
      </c>
      <c r="J52" s="59">
        <f t="shared" si="16"/>
        <v>856.5572304909665</v>
      </c>
      <c r="K52" s="65">
        <f t="shared" si="6"/>
        <v>77477.220546810393</v>
      </c>
      <c r="L52" s="2"/>
      <c r="M52" s="58">
        <v>27</v>
      </c>
      <c r="N52" s="59">
        <f t="shared" si="17"/>
        <v>500</v>
      </c>
      <c r="O52" s="60">
        <f t="shared" si="18"/>
        <v>74.210886259609481</v>
      </c>
      <c r="P52" s="59">
        <f t="shared" si="19"/>
        <v>425.78911374039052</v>
      </c>
      <c r="Q52" s="61">
        <f t="shared" si="20"/>
        <v>88627.274397790985</v>
      </c>
      <c r="R52" s="64">
        <f t="shared" si="21"/>
        <v>0.01</v>
      </c>
      <c r="S52" s="60">
        <f t="shared" si="22"/>
        <v>890.53063511531377</v>
      </c>
      <c r="T52" s="59">
        <f t="shared" si="23"/>
        <v>-500</v>
      </c>
      <c r="U52" s="59">
        <f t="shared" si="24"/>
        <v>488.88020067707561</v>
      </c>
      <c r="V52" s="65">
        <f t="shared" si="7"/>
        <v>87145.11931990883</v>
      </c>
      <c r="W52" s="2"/>
      <c r="X52" s="58">
        <v>27</v>
      </c>
      <c r="Y52" s="59">
        <f t="shared" si="25"/>
        <v>1271.3499999999999</v>
      </c>
      <c r="Z52" s="60">
        <f t="shared" si="26"/>
        <v>57.32304733884903</v>
      </c>
      <c r="AA52" s="59">
        <f t="shared" si="27"/>
        <v>1214.026952661151</v>
      </c>
      <c r="AB52" s="61">
        <f t="shared" si="28"/>
        <v>67573.629853957682</v>
      </c>
      <c r="AC52" s="62">
        <f t="shared" si="29"/>
        <v>0.01</v>
      </c>
      <c r="AD52" s="60">
        <f t="shared" si="30"/>
        <v>687.87656806618838</v>
      </c>
      <c r="AE52" s="59">
        <f t="shared" si="31"/>
        <v>-1271.3499999999999</v>
      </c>
      <c r="AF52" s="59">
        <f t="shared" si="32"/>
        <v>1243.0757138252225</v>
      </c>
      <c r="AG52" s="65">
        <f t="shared" si="8"/>
        <v>67313.894533603714</v>
      </c>
      <c r="AH52" s="2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</row>
    <row r="53" spans="1:64" x14ac:dyDescent="0.3">
      <c r="A53" s="2"/>
      <c r="B53" s="58">
        <v>28</v>
      </c>
      <c r="C53" s="59">
        <f t="shared" si="9"/>
        <v>876.04</v>
      </c>
      <c r="D53" s="60">
        <f t="shared" si="10"/>
        <v>65.302862527249843</v>
      </c>
      <c r="E53" s="59">
        <f t="shared" si="11"/>
        <v>810.73713747275008</v>
      </c>
      <c r="F53" s="61">
        <f t="shared" si="12"/>
        <v>77552.697895227058</v>
      </c>
      <c r="G53" s="62">
        <f t="shared" si="13"/>
        <v>0.01</v>
      </c>
      <c r="H53" s="60">
        <f t="shared" si="14"/>
        <v>783.63435032699817</v>
      </c>
      <c r="I53" s="59">
        <f t="shared" si="15"/>
        <v>-876.04</v>
      </c>
      <c r="J53" s="59">
        <f t="shared" si="16"/>
        <v>855.84402753958091</v>
      </c>
      <c r="K53" s="65">
        <f t="shared" si="6"/>
        <v>76620.66331631942</v>
      </c>
      <c r="L53" s="2"/>
      <c r="M53" s="58">
        <v>28</v>
      </c>
      <c r="N53" s="59">
        <f t="shared" si="17"/>
        <v>500</v>
      </c>
      <c r="O53" s="60">
        <f t="shared" si="18"/>
        <v>73.856061998159149</v>
      </c>
      <c r="P53" s="59">
        <f t="shared" si="19"/>
        <v>426.14393800184087</v>
      </c>
      <c r="Q53" s="61">
        <f t="shared" si="20"/>
        <v>88201.130459789143</v>
      </c>
      <c r="R53" s="64">
        <f t="shared" si="21"/>
        <v>0.01</v>
      </c>
      <c r="S53" s="60">
        <f t="shared" si="22"/>
        <v>886.27274397790984</v>
      </c>
      <c r="T53" s="59">
        <f t="shared" si="23"/>
        <v>-500</v>
      </c>
      <c r="U53" s="59">
        <f t="shared" si="24"/>
        <v>488.47313977891389</v>
      </c>
      <c r="V53" s="65">
        <f t="shared" si="7"/>
        <v>86656.239119231759</v>
      </c>
      <c r="W53" s="2"/>
      <c r="X53" s="58">
        <v>28</v>
      </c>
      <c r="Y53" s="59">
        <f t="shared" si="25"/>
        <v>1271.3499999999999</v>
      </c>
      <c r="Z53" s="60">
        <f t="shared" si="26"/>
        <v>56.311358211631408</v>
      </c>
      <c r="AA53" s="59">
        <f t="shared" si="27"/>
        <v>1215.0386417883685</v>
      </c>
      <c r="AB53" s="61">
        <f t="shared" si="28"/>
        <v>66358.591212169311</v>
      </c>
      <c r="AC53" s="62">
        <f t="shared" si="29"/>
        <v>0.01</v>
      </c>
      <c r="AD53" s="60">
        <f t="shared" si="30"/>
        <v>675.73629853957686</v>
      </c>
      <c r="AE53" s="59">
        <f t="shared" si="31"/>
        <v>-1271.3499999999999</v>
      </c>
      <c r="AF53" s="59">
        <f t="shared" si="32"/>
        <v>1242.0406810765407</v>
      </c>
      <c r="AG53" s="65">
        <f t="shared" si="8"/>
        <v>66070.818819778491</v>
      </c>
      <c r="AH53" s="2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</row>
    <row r="54" spans="1:64" x14ac:dyDescent="0.3">
      <c r="A54" s="2"/>
      <c r="B54" s="58">
        <v>29</v>
      </c>
      <c r="C54" s="59">
        <f t="shared" si="9"/>
        <v>876.04</v>
      </c>
      <c r="D54" s="60">
        <f t="shared" si="10"/>
        <v>64.627248246022546</v>
      </c>
      <c r="E54" s="59">
        <f t="shared" si="11"/>
        <v>811.41275175397743</v>
      </c>
      <c r="F54" s="61">
        <f t="shared" si="12"/>
        <v>76741.285143473084</v>
      </c>
      <c r="G54" s="62">
        <f t="shared" si="13"/>
        <v>0.01</v>
      </c>
      <c r="H54" s="60">
        <f t="shared" si="14"/>
        <v>775.52697895227061</v>
      </c>
      <c r="I54" s="59">
        <f t="shared" si="15"/>
        <v>-876.04</v>
      </c>
      <c r="J54" s="59">
        <f t="shared" si="16"/>
        <v>855.13141842878395</v>
      </c>
      <c r="K54" s="65">
        <f t="shared" si="6"/>
        <v>75764.819288779836</v>
      </c>
      <c r="L54" s="2"/>
      <c r="M54" s="58">
        <v>29</v>
      </c>
      <c r="N54" s="59">
        <f t="shared" si="17"/>
        <v>500</v>
      </c>
      <c r="O54" s="60">
        <f t="shared" si="18"/>
        <v>73.500942049824289</v>
      </c>
      <c r="P54" s="59">
        <f t="shared" si="19"/>
        <v>426.49905795017571</v>
      </c>
      <c r="Q54" s="61">
        <f t="shared" si="20"/>
        <v>87774.631401838968</v>
      </c>
      <c r="R54" s="64">
        <f t="shared" si="21"/>
        <v>0.01</v>
      </c>
      <c r="S54" s="60">
        <f t="shared" si="22"/>
        <v>882.01130459789147</v>
      </c>
      <c r="T54" s="59">
        <f t="shared" si="23"/>
        <v>-500</v>
      </c>
      <c r="U54" s="59">
        <f t="shared" si="24"/>
        <v>488.06641781567856</v>
      </c>
      <c r="V54" s="65">
        <f t="shared" si="7"/>
        <v>86167.765979452844</v>
      </c>
      <c r="W54" s="2"/>
      <c r="X54" s="58">
        <v>29</v>
      </c>
      <c r="Y54" s="59">
        <f t="shared" si="25"/>
        <v>1271.3499999999999</v>
      </c>
      <c r="Z54" s="60">
        <f t="shared" si="26"/>
        <v>55.298826010141092</v>
      </c>
      <c r="AA54" s="59">
        <f t="shared" si="27"/>
        <v>1216.0511739898589</v>
      </c>
      <c r="AB54" s="61">
        <f t="shared" si="28"/>
        <v>65142.540038179453</v>
      </c>
      <c r="AC54" s="62">
        <f t="shared" si="29"/>
        <v>0.01</v>
      </c>
      <c r="AD54" s="60">
        <f t="shared" si="30"/>
        <v>663.58591212169313</v>
      </c>
      <c r="AE54" s="59">
        <f t="shared" si="31"/>
        <v>-1271.3499999999999</v>
      </c>
      <c r="AF54" s="59">
        <f t="shared" si="32"/>
        <v>1241.0065101360174</v>
      </c>
      <c r="AG54" s="65">
        <f t="shared" si="8"/>
        <v>64828.77813870195</v>
      </c>
      <c r="AH54" s="2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</row>
    <row r="55" spans="1:64" x14ac:dyDescent="0.3">
      <c r="A55" s="2"/>
      <c r="B55" s="58">
        <v>30</v>
      </c>
      <c r="C55" s="59">
        <f t="shared" si="9"/>
        <v>876.04</v>
      </c>
      <c r="D55" s="60">
        <f t="shared" si="10"/>
        <v>63.951070952894241</v>
      </c>
      <c r="E55" s="59">
        <f t="shared" si="11"/>
        <v>812.08892904710569</v>
      </c>
      <c r="F55" s="61">
        <f t="shared" si="12"/>
        <v>75929.196214425974</v>
      </c>
      <c r="G55" s="62">
        <f t="shared" si="13"/>
        <v>0.01</v>
      </c>
      <c r="H55" s="60">
        <f t="shared" si="14"/>
        <v>767.4128514347309</v>
      </c>
      <c r="I55" s="59">
        <f t="shared" si="15"/>
        <v>-876.04</v>
      </c>
      <c r="J55" s="59">
        <f t="shared" si="16"/>
        <v>854.41940266412075</v>
      </c>
      <c r="K55" s="65">
        <f t="shared" si="6"/>
        <v>74909.687870351059</v>
      </c>
      <c r="L55" s="2"/>
      <c r="M55" s="58">
        <v>30</v>
      </c>
      <c r="N55" s="59">
        <f t="shared" si="17"/>
        <v>500</v>
      </c>
      <c r="O55" s="60">
        <f t="shared" si="18"/>
        <v>73.14552616819914</v>
      </c>
      <c r="P55" s="59">
        <f t="shared" si="19"/>
        <v>426.85447383180087</v>
      </c>
      <c r="Q55" s="61">
        <f t="shared" si="20"/>
        <v>87347.776928007166</v>
      </c>
      <c r="R55" s="64">
        <f t="shared" si="21"/>
        <v>0.01</v>
      </c>
      <c r="S55" s="60">
        <f t="shared" si="22"/>
        <v>877.74631401838974</v>
      </c>
      <c r="T55" s="59">
        <f t="shared" si="23"/>
        <v>-500</v>
      </c>
      <c r="U55" s="59">
        <f t="shared" si="24"/>
        <v>487.66003450515899</v>
      </c>
      <c r="V55" s="65">
        <f t="shared" si="7"/>
        <v>85679.699561637171</v>
      </c>
      <c r="W55" s="2"/>
      <c r="X55" s="58">
        <v>30</v>
      </c>
      <c r="Y55" s="59">
        <f t="shared" si="25"/>
        <v>1271.3499999999999</v>
      </c>
      <c r="Z55" s="60">
        <f t="shared" si="26"/>
        <v>54.285450031816218</v>
      </c>
      <c r="AA55" s="59">
        <f t="shared" si="27"/>
        <v>1217.0645499681837</v>
      </c>
      <c r="AB55" s="61">
        <f t="shared" si="28"/>
        <v>63925.475488211268</v>
      </c>
      <c r="AC55" s="62">
        <f t="shared" si="29"/>
        <v>0.01</v>
      </c>
      <c r="AD55" s="60">
        <f t="shared" si="30"/>
        <v>651.42540038179459</v>
      </c>
      <c r="AE55" s="59">
        <f t="shared" si="31"/>
        <v>-1271.3499999999999</v>
      </c>
      <c r="AF55" s="59">
        <f t="shared" si="32"/>
        <v>1239.9732002860767</v>
      </c>
      <c r="AG55" s="65">
        <f t="shared" si="8"/>
        <v>63587.771628565933</v>
      </c>
      <c r="AH55" s="2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</row>
    <row r="56" spans="1:64" x14ac:dyDescent="0.3">
      <c r="A56" s="2"/>
      <c r="B56" s="58">
        <v>31</v>
      </c>
      <c r="C56" s="59">
        <f t="shared" si="9"/>
        <v>876.04</v>
      </c>
      <c r="D56" s="60">
        <f t="shared" si="10"/>
        <v>63.274330178688309</v>
      </c>
      <c r="E56" s="59">
        <f t="shared" si="11"/>
        <v>812.76566982131169</v>
      </c>
      <c r="F56" s="61">
        <f t="shared" si="12"/>
        <v>75116.430544604664</v>
      </c>
      <c r="G56" s="62">
        <f t="shared" si="13"/>
        <v>0.01</v>
      </c>
      <c r="H56" s="60">
        <f t="shared" si="14"/>
        <v>759.29196214425974</v>
      </c>
      <c r="I56" s="59">
        <f t="shared" si="15"/>
        <v>-876.04</v>
      </c>
      <c r="J56" s="59">
        <f t="shared" si="16"/>
        <v>853.70797975154801</v>
      </c>
      <c r="K56" s="65">
        <f t="shared" si="6"/>
        <v>74055.268467686939</v>
      </c>
      <c r="L56" s="2"/>
      <c r="M56" s="58">
        <v>31</v>
      </c>
      <c r="N56" s="59">
        <f t="shared" si="17"/>
        <v>500</v>
      </c>
      <c r="O56" s="60">
        <f t="shared" si="18"/>
        <v>72.789814106672637</v>
      </c>
      <c r="P56" s="59">
        <f t="shared" si="19"/>
        <v>427.21018589332738</v>
      </c>
      <c r="Q56" s="61">
        <f t="shared" si="20"/>
        <v>86920.566742113835</v>
      </c>
      <c r="R56" s="64">
        <f t="shared" si="21"/>
        <v>0.01</v>
      </c>
      <c r="S56" s="60">
        <f t="shared" si="22"/>
        <v>873.4777692800717</v>
      </c>
      <c r="T56" s="59">
        <f t="shared" si="23"/>
        <v>-500</v>
      </c>
      <c r="U56" s="59">
        <f t="shared" si="24"/>
        <v>487.25398956537964</v>
      </c>
      <c r="V56" s="65">
        <f t="shared" si="7"/>
        <v>85192.039527132016</v>
      </c>
      <c r="W56" s="2"/>
      <c r="X56" s="58">
        <v>31</v>
      </c>
      <c r="Y56" s="59">
        <f t="shared" si="25"/>
        <v>1271.3499999999999</v>
      </c>
      <c r="Z56" s="60">
        <f t="shared" si="26"/>
        <v>53.271229573509395</v>
      </c>
      <c r="AA56" s="59">
        <f t="shared" si="27"/>
        <v>1218.0787704264906</v>
      </c>
      <c r="AB56" s="61">
        <f t="shared" si="28"/>
        <v>62707.396717784781</v>
      </c>
      <c r="AC56" s="62">
        <f t="shared" si="29"/>
        <v>0.01</v>
      </c>
      <c r="AD56" s="60">
        <f t="shared" si="30"/>
        <v>639.25475488211271</v>
      </c>
      <c r="AE56" s="59">
        <f t="shared" si="31"/>
        <v>-1271.3499999999999</v>
      </c>
      <c r="AF56" s="59">
        <f t="shared" si="32"/>
        <v>1238.9407508097418</v>
      </c>
      <c r="AG56" s="65">
        <f t="shared" si="8"/>
        <v>62347.798428279857</v>
      </c>
      <c r="AH56" s="2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</row>
    <row r="57" spans="1:64" x14ac:dyDescent="0.3">
      <c r="A57" s="2"/>
      <c r="B57" s="58">
        <v>32</v>
      </c>
      <c r="C57" s="59">
        <f t="shared" si="9"/>
        <v>876.04</v>
      </c>
      <c r="D57" s="60">
        <f t="shared" si="10"/>
        <v>62.597025453837226</v>
      </c>
      <c r="E57" s="59">
        <f t="shared" si="11"/>
        <v>813.44297454616276</v>
      </c>
      <c r="F57" s="61">
        <f t="shared" si="12"/>
        <v>74302.987570058496</v>
      </c>
      <c r="G57" s="62">
        <f t="shared" si="13"/>
        <v>0.01</v>
      </c>
      <c r="H57" s="60">
        <f t="shared" si="14"/>
        <v>751.16430544604668</v>
      </c>
      <c r="I57" s="59">
        <f t="shared" si="15"/>
        <v>-876.04</v>
      </c>
      <c r="J57" s="59">
        <f t="shared" si="16"/>
        <v>852.99714919743406</v>
      </c>
      <c r="K57" s="65">
        <f t="shared" si="6"/>
        <v>73201.560487935392</v>
      </c>
      <c r="L57" s="2"/>
      <c r="M57" s="58">
        <v>32</v>
      </c>
      <c r="N57" s="59">
        <f t="shared" si="17"/>
        <v>500</v>
      </c>
      <c r="O57" s="60">
        <f t="shared" si="18"/>
        <v>72.433805618428195</v>
      </c>
      <c r="P57" s="59">
        <f t="shared" si="19"/>
        <v>427.56619438157179</v>
      </c>
      <c r="Q57" s="61">
        <f t="shared" si="20"/>
        <v>86493.00054773227</v>
      </c>
      <c r="R57" s="64">
        <f t="shared" si="21"/>
        <v>9.9999999999999985E-3</v>
      </c>
      <c r="S57" s="60">
        <f t="shared" si="22"/>
        <v>869.20566742113817</v>
      </c>
      <c r="T57" s="59">
        <f t="shared" si="23"/>
        <v>-500</v>
      </c>
      <c r="U57" s="59">
        <f t="shared" si="24"/>
        <v>486.8482827145998</v>
      </c>
      <c r="V57" s="65">
        <f t="shared" si="7"/>
        <v>84704.78553756664</v>
      </c>
      <c r="W57" s="2"/>
      <c r="X57" s="58">
        <v>32</v>
      </c>
      <c r="Y57" s="59">
        <f t="shared" si="25"/>
        <v>1271.3499999999999</v>
      </c>
      <c r="Z57" s="60">
        <f t="shared" si="26"/>
        <v>52.256163931487322</v>
      </c>
      <c r="AA57" s="59">
        <f t="shared" si="27"/>
        <v>1219.0938360685127</v>
      </c>
      <c r="AB57" s="61">
        <f t="shared" si="28"/>
        <v>61488.30288171627</v>
      </c>
      <c r="AC57" s="62">
        <f t="shared" si="29"/>
        <v>0.01</v>
      </c>
      <c r="AD57" s="60">
        <f t="shared" si="30"/>
        <v>627.07396717784786</v>
      </c>
      <c r="AE57" s="59">
        <f t="shared" si="31"/>
        <v>-1271.3499999999999</v>
      </c>
      <c r="AF57" s="59">
        <f t="shared" si="32"/>
        <v>1237.9091609906327</v>
      </c>
      <c r="AG57" s="65">
        <f t="shared" si="8"/>
        <v>61108.857677470114</v>
      </c>
      <c r="AH57" s="2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</row>
    <row r="58" spans="1:64" x14ac:dyDescent="0.3">
      <c r="A58" s="2"/>
      <c r="B58" s="58">
        <v>33</v>
      </c>
      <c r="C58" s="59">
        <f t="shared" si="9"/>
        <v>876.04</v>
      </c>
      <c r="D58" s="60">
        <f t="shared" si="10"/>
        <v>61.919156308382078</v>
      </c>
      <c r="E58" s="59">
        <f t="shared" si="11"/>
        <v>814.12084369161789</v>
      </c>
      <c r="F58" s="61">
        <f t="shared" si="12"/>
        <v>73488.866726366876</v>
      </c>
      <c r="G58" s="62">
        <f t="shared" si="13"/>
        <v>0.01</v>
      </c>
      <c r="H58" s="60">
        <f t="shared" si="14"/>
        <v>743.02987570058497</v>
      </c>
      <c r="I58" s="59">
        <f t="shared" si="15"/>
        <v>-876.04</v>
      </c>
      <c r="J58" s="59">
        <f t="shared" si="16"/>
        <v>852.28691050855821</v>
      </c>
      <c r="K58" s="65">
        <f t="shared" si="6"/>
        <v>72348.563338737964</v>
      </c>
      <c r="L58" s="2"/>
      <c r="M58" s="58">
        <v>33</v>
      </c>
      <c r="N58" s="59">
        <f t="shared" si="17"/>
        <v>500</v>
      </c>
      <c r="O58" s="60">
        <f t="shared" si="18"/>
        <v>72.077500456443559</v>
      </c>
      <c r="P58" s="59">
        <f t="shared" si="19"/>
        <v>427.92249954355646</v>
      </c>
      <c r="Q58" s="61">
        <f t="shared" si="20"/>
        <v>86065.07804818872</v>
      </c>
      <c r="R58" s="64">
        <f t="shared" si="21"/>
        <v>0.01</v>
      </c>
      <c r="S58" s="60">
        <f t="shared" si="22"/>
        <v>864.93000547732277</v>
      </c>
      <c r="T58" s="59">
        <f t="shared" si="23"/>
        <v>-500</v>
      </c>
      <c r="U58" s="59">
        <f t="shared" si="24"/>
        <v>486.44291367131308</v>
      </c>
      <c r="V58" s="65">
        <f t="shared" si="7"/>
        <v>84217.937254852048</v>
      </c>
      <c r="W58" s="2"/>
      <c r="X58" s="58">
        <v>33</v>
      </c>
      <c r="Y58" s="59">
        <f t="shared" si="25"/>
        <v>1271.3499999999999</v>
      </c>
      <c r="Z58" s="60">
        <f t="shared" si="26"/>
        <v>51.240252401430233</v>
      </c>
      <c r="AA58" s="59">
        <f t="shared" si="27"/>
        <v>1220.1097475985696</v>
      </c>
      <c r="AB58" s="61">
        <f t="shared" si="28"/>
        <v>60268.193134117704</v>
      </c>
      <c r="AC58" s="62">
        <f t="shared" si="29"/>
        <v>0.01</v>
      </c>
      <c r="AD58" s="60">
        <f t="shared" si="30"/>
        <v>614.88302881716277</v>
      </c>
      <c r="AE58" s="59">
        <f t="shared" si="31"/>
        <v>-1271.3499999999999</v>
      </c>
      <c r="AF58" s="59">
        <f t="shared" si="32"/>
        <v>1236.8784301129654</v>
      </c>
      <c r="AG58" s="65">
        <f t="shared" si="8"/>
        <v>59870.948516479482</v>
      </c>
      <c r="AH58" s="2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</row>
    <row r="59" spans="1:64" x14ac:dyDescent="0.3">
      <c r="A59" s="2"/>
      <c r="B59" s="58">
        <v>34</v>
      </c>
      <c r="C59" s="59">
        <f t="shared" si="9"/>
        <v>876.04</v>
      </c>
      <c r="D59" s="60">
        <f t="shared" si="10"/>
        <v>61.240722271972402</v>
      </c>
      <c r="E59" s="59">
        <f t="shared" si="11"/>
        <v>814.79927772802762</v>
      </c>
      <c r="F59" s="61">
        <f t="shared" si="12"/>
        <v>72674.067448638845</v>
      </c>
      <c r="G59" s="62">
        <f t="shared" si="13"/>
        <v>0.01</v>
      </c>
      <c r="H59" s="60">
        <f t="shared" si="14"/>
        <v>734.88866726366882</v>
      </c>
      <c r="I59" s="59">
        <f t="shared" si="15"/>
        <v>-876.04</v>
      </c>
      <c r="J59" s="59">
        <f t="shared" si="16"/>
        <v>851.57726319211031</v>
      </c>
      <c r="K59" s="65">
        <f t="shared" si="6"/>
        <v>71496.276428229408</v>
      </c>
      <c r="L59" s="2"/>
      <c r="M59" s="58">
        <v>34</v>
      </c>
      <c r="N59" s="59">
        <f t="shared" si="17"/>
        <v>500</v>
      </c>
      <c r="O59" s="60">
        <f t="shared" si="18"/>
        <v>71.720898373490598</v>
      </c>
      <c r="P59" s="59">
        <f t="shared" si="19"/>
        <v>428.27910162650937</v>
      </c>
      <c r="Q59" s="61">
        <f t="shared" si="20"/>
        <v>85636.798946562209</v>
      </c>
      <c r="R59" s="64">
        <f t="shared" si="21"/>
        <v>0.01</v>
      </c>
      <c r="S59" s="60">
        <f t="shared" si="22"/>
        <v>860.65078048188718</v>
      </c>
      <c r="T59" s="59">
        <f t="shared" si="23"/>
        <v>-500</v>
      </c>
      <c r="U59" s="59">
        <f t="shared" si="24"/>
        <v>486.03788215424777</v>
      </c>
      <c r="V59" s="65">
        <f t="shared" si="7"/>
        <v>83731.494341180733</v>
      </c>
      <c r="W59" s="2"/>
      <c r="X59" s="58">
        <v>34</v>
      </c>
      <c r="Y59" s="59">
        <f t="shared" si="25"/>
        <v>1271.3499999999999</v>
      </c>
      <c r="Z59" s="60">
        <f t="shared" si="26"/>
        <v>50.223494278431417</v>
      </c>
      <c r="AA59" s="59">
        <f t="shared" si="27"/>
        <v>1221.1265057215685</v>
      </c>
      <c r="AB59" s="61">
        <f t="shared" si="28"/>
        <v>59047.066628396133</v>
      </c>
      <c r="AC59" s="62">
        <f t="shared" si="29"/>
        <v>0.01</v>
      </c>
      <c r="AD59" s="60">
        <f t="shared" si="30"/>
        <v>602.68193134117701</v>
      </c>
      <c r="AE59" s="59">
        <f t="shared" si="31"/>
        <v>-1271.3499999999999</v>
      </c>
      <c r="AF59" s="59">
        <f t="shared" si="32"/>
        <v>1235.8485574615522</v>
      </c>
      <c r="AG59" s="65">
        <f t="shared" si="8"/>
        <v>58634.070086366519</v>
      </c>
      <c r="AH59" s="2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</row>
    <row r="60" spans="1:64" x14ac:dyDescent="0.3">
      <c r="A60" s="2"/>
      <c r="B60" s="58">
        <v>35</v>
      </c>
      <c r="C60" s="59">
        <f t="shared" si="9"/>
        <v>876.04</v>
      </c>
      <c r="D60" s="60">
        <f t="shared" si="10"/>
        <v>60.561722873865705</v>
      </c>
      <c r="E60" s="59">
        <f t="shared" si="11"/>
        <v>815.47827712613423</v>
      </c>
      <c r="F60" s="61">
        <f t="shared" si="12"/>
        <v>71858.589171512707</v>
      </c>
      <c r="G60" s="62">
        <f t="shared" si="13"/>
        <v>0.01</v>
      </c>
      <c r="H60" s="60">
        <f t="shared" si="14"/>
        <v>726.74067448638846</v>
      </c>
      <c r="I60" s="59">
        <f t="shared" si="15"/>
        <v>-876.04</v>
      </c>
      <c r="J60" s="59">
        <f t="shared" si="16"/>
        <v>850.86820675569072</v>
      </c>
      <c r="K60" s="65">
        <f t="shared" si="6"/>
        <v>70644.699165037295</v>
      </c>
      <c r="L60" s="2"/>
      <c r="M60" s="58">
        <v>35</v>
      </c>
      <c r="N60" s="59">
        <f t="shared" si="17"/>
        <v>500</v>
      </c>
      <c r="O60" s="60">
        <f t="shared" si="18"/>
        <v>71.363999122135183</v>
      </c>
      <c r="P60" s="59">
        <f t="shared" si="19"/>
        <v>428.63600087786483</v>
      </c>
      <c r="Q60" s="61">
        <f t="shared" si="20"/>
        <v>85208.162945684337</v>
      </c>
      <c r="R60" s="64">
        <f t="shared" si="21"/>
        <v>1.0000000000000002E-2</v>
      </c>
      <c r="S60" s="60">
        <f t="shared" si="22"/>
        <v>856.36798946562226</v>
      </c>
      <c r="T60" s="59">
        <f t="shared" si="23"/>
        <v>-500</v>
      </c>
      <c r="U60" s="59">
        <f t="shared" si="24"/>
        <v>485.63318788236614</v>
      </c>
      <c r="V60" s="65">
        <f t="shared" si="7"/>
        <v>83245.456459026478</v>
      </c>
      <c r="W60" s="2"/>
      <c r="X60" s="58">
        <v>35</v>
      </c>
      <c r="Y60" s="59">
        <f t="shared" si="25"/>
        <v>1271.3499999999999</v>
      </c>
      <c r="Z60" s="60">
        <f t="shared" si="26"/>
        <v>49.205888856996779</v>
      </c>
      <c r="AA60" s="59">
        <f t="shared" si="27"/>
        <v>1222.1441111430031</v>
      </c>
      <c r="AB60" s="61">
        <f t="shared" si="28"/>
        <v>57824.92251725313</v>
      </c>
      <c r="AC60" s="62">
        <f t="shared" si="29"/>
        <v>0.01</v>
      </c>
      <c r="AD60" s="60">
        <f t="shared" si="30"/>
        <v>590.47066628396135</v>
      </c>
      <c r="AE60" s="59">
        <f t="shared" si="31"/>
        <v>-1271.3499999999999</v>
      </c>
      <c r="AF60" s="59">
        <f t="shared" si="32"/>
        <v>1234.8195423218008</v>
      </c>
      <c r="AG60" s="65">
        <f t="shared" si="8"/>
        <v>57398.221528904964</v>
      </c>
      <c r="AH60" s="2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</row>
    <row r="61" spans="1:64" x14ac:dyDescent="0.3">
      <c r="A61" s="2"/>
      <c r="B61" s="58">
        <v>36</v>
      </c>
      <c r="C61" s="59">
        <f t="shared" si="9"/>
        <v>876.04</v>
      </c>
      <c r="D61" s="60">
        <f t="shared" si="10"/>
        <v>59.882157642927261</v>
      </c>
      <c r="E61" s="59">
        <f t="shared" si="11"/>
        <v>816.1578423570727</v>
      </c>
      <c r="F61" s="61">
        <f t="shared" si="12"/>
        <v>71042.431329155632</v>
      </c>
      <c r="G61" s="62">
        <f t="shared" si="13"/>
        <v>0.01</v>
      </c>
      <c r="H61" s="60">
        <f t="shared" si="14"/>
        <v>718.5858917151271</v>
      </c>
      <c r="I61" s="59">
        <f t="shared" si="15"/>
        <v>-876.04</v>
      </c>
      <c r="J61" s="59">
        <f t="shared" si="16"/>
        <v>850.15974070730954</v>
      </c>
      <c r="K61" s="65">
        <f t="shared" si="6"/>
        <v>69793.8309582816</v>
      </c>
      <c r="L61" s="2"/>
      <c r="M61" s="58">
        <v>36</v>
      </c>
      <c r="N61" s="59">
        <f t="shared" si="17"/>
        <v>500</v>
      </c>
      <c r="O61" s="60">
        <f t="shared" si="18"/>
        <v>71.006802454736956</v>
      </c>
      <c r="P61" s="59">
        <f t="shared" si="19"/>
        <v>428.99319754526306</v>
      </c>
      <c r="Q61" s="61">
        <f t="shared" si="20"/>
        <v>84779.169748139073</v>
      </c>
      <c r="R61" s="64">
        <f t="shared" si="21"/>
        <v>1.0000000000000002E-2</v>
      </c>
      <c r="S61" s="60">
        <f t="shared" si="22"/>
        <v>852.08162945684353</v>
      </c>
      <c r="T61" s="59">
        <f t="shared" si="23"/>
        <v>-500</v>
      </c>
      <c r="U61" s="59">
        <f t="shared" si="24"/>
        <v>485.22883057486479</v>
      </c>
      <c r="V61" s="65">
        <f t="shared" si="7"/>
        <v>82759.823271144109</v>
      </c>
      <c r="W61" s="2"/>
      <c r="X61" s="58">
        <v>36</v>
      </c>
      <c r="Y61" s="59">
        <f t="shared" si="25"/>
        <v>1271.3499999999999</v>
      </c>
      <c r="Z61" s="60">
        <f t="shared" si="26"/>
        <v>48.187435431044271</v>
      </c>
      <c r="AA61" s="59">
        <f t="shared" si="27"/>
        <v>1223.1625645689555</v>
      </c>
      <c r="AB61" s="61">
        <f t="shared" si="28"/>
        <v>56601.759952684173</v>
      </c>
      <c r="AC61" s="62">
        <f t="shared" si="29"/>
        <v>0.01</v>
      </c>
      <c r="AD61" s="60">
        <f t="shared" si="30"/>
        <v>578.24922517253128</v>
      </c>
      <c r="AE61" s="59">
        <f t="shared" si="31"/>
        <v>-1271.3499999999999</v>
      </c>
      <c r="AF61" s="59">
        <f t="shared" si="32"/>
        <v>1233.7913839797138</v>
      </c>
      <c r="AG61" s="65">
        <f t="shared" si="8"/>
        <v>56163.401986583165</v>
      </c>
      <c r="AH61" s="2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</row>
    <row r="62" spans="1:64" x14ac:dyDescent="0.3">
      <c r="A62" s="2"/>
      <c r="B62" s="58">
        <v>37</v>
      </c>
      <c r="C62" s="59">
        <f t="shared" si="9"/>
        <v>876.04</v>
      </c>
      <c r="D62" s="60">
        <f t="shared" si="10"/>
        <v>59.202026107629699</v>
      </c>
      <c r="E62" s="59">
        <f t="shared" si="11"/>
        <v>816.83797389237031</v>
      </c>
      <c r="F62" s="61">
        <f t="shared" si="12"/>
        <v>70225.593355263263</v>
      </c>
      <c r="G62" s="62">
        <f t="shared" si="13"/>
        <v>0.01</v>
      </c>
      <c r="H62" s="60">
        <f t="shared" si="14"/>
        <v>710.42431329155636</v>
      </c>
      <c r="I62" s="59">
        <f t="shared" si="15"/>
        <v>-876.04</v>
      </c>
      <c r="J62" s="59">
        <f t="shared" si="16"/>
        <v>849.45186455538681</v>
      </c>
      <c r="K62" s="65">
        <f t="shared" si="6"/>
        <v>68943.671217574287</v>
      </c>
      <c r="L62" s="2"/>
      <c r="M62" s="58">
        <v>37</v>
      </c>
      <c r="N62" s="59">
        <f t="shared" si="17"/>
        <v>500</v>
      </c>
      <c r="O62" s="60">
        <f t="shared" si="18"/>
        <v>70.649308123449231</v>
      </c>
      <c r="P62" s="59">
        <f t="shared" si="19"/>
        <v>429.35069187655074</v>
      </c>
      <c r="Q62" s="61">
        <f t="shared" si="20"/>
        <v>84349.819056262524</v>
      </c>
      <c r="R62" s="64">
        <f t="shared" si="21"/>
        <v>0.01</v>
      </c>
      <c r="S62" s="60">
        <f t="shared" si="22"/>
        <v>847.79169748139077</v>
      </c>
      <c r="T62" s="59">
        <f t="shared" si="23"/>
        <v>-500</v>
      </c>
      <c r="U62" s="59">
        <f t="shared" si="24"/>
        <v>484.82480995117379</v>
      </c>
      <c r="V62" s="65">
        <f t="shared" si="7"/>
        <v>82274.594440569243</v>
      </c>
      <c r="W62" s="2"/>
      <c r="X62" s="58">
        <v>37</v>
      </c>
      <c r="Y62" s="59">
        <f t="shared" si="25"/>
        <v>1271.3499999999999</v>
      </c>
      <c r="Z62" s="60">
        <f t="shared" si="26"/>
        <v>47.16813329390348</v>
      </c>
      <c r="AA62" s="59">
        <f t="shared" si="27"/>
        <v>1224.1818667060963</v>
      </c>
      <c r="AB62" s="61">
        <f t="shared" si="28"/>
        <v>55377.578085978079</v>
      </c>
      <c r="AC62" s="62">
        <f t="shared" si="29"/>
        <v>0.01</v>
      </c>
      <c r="AD62" s="60">
        <f t="shared" si="30"/>
        <v>566.01759952684176</v>
      </c>
      <c r="AE62" s="59">
        <f t="shared" si="31"/>
        <v>-1271.3499999999999</v>
      </c>
      <c r="AF62" s="59">
        <f t="shared" si="32"/>
        <v>1232.7640817218892</v>
      </c>
      <c r="AG62" s="65">
        <f t="shared" si="8"/>
        <v>54929.610602603454</v>
      </c>
      <c r="AH62" s="2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</row>
    <row r="63" spans="1:64" x14ac:dyDescent="0.3">
      <c r="A63" s="2"/>
      <c r="B63" s="58">
        <v>38</v>
      </c>
      <c r="C63" s="59">
        <f t="shared" si="9"/>
        <v>876.04</v>
      </c>
      <c r="D63" s="60">
        <f t="shared" si="10"/>
        <v>58.521327796052724</v>
      </c>
      <c r="E63" s="59">
        <f t="shared" si="11"/>
        <v>817.51867220394729</v>
      </c>
      <c r="F63" s="61">
        <f t="shared" si="12"/>
        <v>69408.074683059313</v>
      </c>
      <c r="G63" s="62">
        <f t="shared" si="13"/>
        <v>0.01</v>
      </c>
      <c r="H63" s="60">
        <f t="shared" si="14"/>
        <v>702.25593355263265</v>
      </c>
      <c r="I63" s="59">
        <f t="shared" si="15"/>
        <v>-876.04</v>
      </c>
      <c r="J63" s="59">
        <f t="shared" si="16"/>
        <v>848.74457780875139</v>
      </c>
      <c r="K63" s="65">
        <f t="shared" si="6"/>
        <v>68094.219353018896</v>
      </c>
      <c r="L63" s="2"/>
      <c r="M63" s="58">
        <v>38</v>
      </c>
      <c r="N63" s="59">
        <f t="shared" si="17"/>
        <v>500</v>
      </c>
      <c r="O63" s="60">
        <f t="shared" si="18"/>
        <v>70.291515880218768</v>
      </c>
      <c r="P63" s="59">
        <f t="shared" si="19"/>
        <v>429.70848411978125</v>
      </c>
      <c r="Q63" s="61">
        <f t="shared" si="20"/>
        <v>83920.110572142745</v>
      </c>
      <c r="R63" s="64">
        <f t="shared" si="21"/>
        <v>0.01</v>
      </c>
      <c r="S63" s="60">
        <f t="shared" si="22"/>
        <v>843.49819056262527</v>
      </c>
      <c r="T63" s="59">
        <f t="shared" si="23"/>
        <v>-500</v>
      </c>
      <c r="U63" s="59">
        <f t="shared" si="24"/>
        <v>484.42112573095687</v>
      </c>
      <c r="V63" s="65">
        <f t="shared" si="7"/>
        <v>81789.769630618073</v>
      </c>
      <c r="W63" s="2"/>
      <c r="X63" s="58">
        <v>38</v>
      </c>
      <c r="Y63" s="59">
        <f t="shared" si="25"/>
        <v>1271.3499999999999</v>
      </c>
      <c r="Z63" s="60">
        <f t="shared" si="26"/>
        <v>46.14798173831506</v>
      </c>
      <c r="AA63" s="59">
        <f t="shared" si="27"/>
        <v>1225.2020182616848</v>
      </c>
      <c r="AB63" s="61">
        <f t="shared" si="28"/>
        <v>54152.376067716395</v>
      </c>
      <c r="AC63" s="62">
        <f t="shared" si="29"/>
        <v>0.01</v>
      </c>
      <c r="AD63" s="60">
        <f t="shared" si="30"/>
        <v>553.77578085978075</v>
      </c>
      <c r="AE63" s="59">
        <f t="shared" si="31"/>
        <v>-1271.3499999999999</v>
      </c>
      <c r="AF63" s="59">
        <f t="shared" si="32"/>
        <v>1231.7376348355172</v>
      </c>
      <c r="AG63" s="65">
        <f t="shared" si="8"/>
        <v>53696.846520881561</v>
      </c>
      <c r="AH63" s="2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</row>
    <row r="64" spans="1:64" x14ac:dyDescent="0.3">
      <c r="A64" s="2"/>
      <c r="B64" s="58">
        <v>39</v>
      </c>
      <c r="C64" s="59">
        <f t="shared" si="9"/>
        <v>876.04</v>
      </c>
      <c r="D64" s="60">
        <f t="shared" si="10"/>
        <v>57.840062235882762</v>
      </c>
      <c r="E64" s="59">
        <f t="shared" si="11"/>
        <v>818.19993776411718</v>
      </c>
      <c r="F64" s="61">
        <f t="shared" si="12"/>
        <v>68589.874745295194</v>
      </c>
      <c r="G64" s="62">
        <f t="shared" si="13"/>
        <v>0.01</v>
      </c>
      <c r="H64" s="60">
        <f t="shared" si="14"/>
        <v>694.08074683059317</v>
      </c>
      <c r="I64" s="59">
        <f t="shared" si="15"/>
        <v>-876.04</v>
      </c>
      <c r="J64" s="59">
        <f t="shared" si="16"/>
        <v>848.03787997664199</v>
      </c>
      <c r="K64" s="65">
        <f t="shared" si="6"/>
        <v>67245.474775210139</v>
      </c>
      <c r="L64" s="2"/>
      <c r="M64" s="58">
        <v>39</v>
      </c>
      <c r="N64" s="59">
        <f t="shared" si="17"/>
        <v>500</v>
      </c>
      <c r="O64" s="60">
        <f t="shared" si="18"/>
        <v>69.933425476785615</v>
      </c>
      <c r="P64" s="59">
        <f t="shared" si="19"/>
        <v>430.0665745232144</v>
      </c>
      <c r="Q64" s="61">
        <f t="shared" si="20"/>
        <v>83490.043997619534</v>
      </c>
      <c r="R64" s="64">
        <f t="shared" si="21"/>
        <v>0.01</v>
      </c>
      <c r="S64" s="60">
        <f t="shared" si="22"/>
        <v>839.20110572142744</v>
      </c>
      <c r="T64" s="59">
        <f t="shared" si="23"/>
        <v>-500</v>
      </c>
      <c r="U64" s="59">
        <f t="shared" si="24"/>
        <v>484.01777763411144</v>
      </c>
      <c r="V64" s="65">
        <f t="shared" si="7"/>
        <v>81305.348504887123</v>
      </c>
      <c r="W64" s="2"/>
      <c r="X64" s="58">
        <v>39</v>
      </c>
      <c r="Y64" s="59">
        <f t="shared" si="25"/>
        <v>1271.3499999999999</v>
      </c>
      <c r="Z64" s="60">
        <f t="shared" si="26"/>
        <v>45.126980056430334</v>
      </c>
      <c r="AA64" s="59">
        <f t="shared" si="27"/>
        <v>1226.2230199435696</v>
      </c>
      <c r="AB64" s="61">
        <f t="shared" si="28"/>
        <v>52926.153047772823</v>
      </c>
      <c r="AC64" s="62">
        <f t="shared" si="29"/>
        <v>0.01</v>
      </c>
      <c r="AD64" s="60">
        <f t="shared" si="30"/>
        <v>541.52376067716398</v>
      </c>
      <c r="AE64" s="59">
        <f t="shared" si="31"/>
        <v>-1271.3499999999999</v>
      </c>
      <c r="AF64" s="59">
        <f t="shared" si="32"/>
        <v>1230.7120426083834</v>
      </c>
      <c r="AG64" s="65">
        <f t="shared" si="8"/>
        <v>52465.108886046044</v>
      </c>
      <c r="AH64" s="2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</row>
    <row r="65" spans="1:64" x14ac:dyDescent="0.3">
      <c r="A65" s="2"/>
      <c r="B65" s="58">
        <v>40</v>
      </c>
      <c r="C65" s="59">
        <f t="shared" si="9"/>
        <v>876.04</v>
      </c>
      <c r="D65" s="60">
        <f t="shared" si="10"/>
        <v>57.158228954412664</v>
      </c>
      <c r="E65" s="59">
        <f t="shared" si="11"/>
        <v>818.88177104558736</v>
      </c>
      <c r="F65" s="61">
        <f t="shared" si="12"/>
        <v>67770.992974249602</v>
      </c>
      <c r="G65" s="62">
        <f t="shared" si="13"/>
        <v>0.01</v>
      </c>
      <c r="H65" s="60">
        <f t="shared" si="14"/>
        <v>685.89874745295197</v>
      </c>
      <c r="I65" s="59">
        <f t="shared" si="15"/>
        <v>-876.04</v>
      </c>
      <c r="J65" s="59">
        <f t="shared" si="16"/>
        <v>847.33177056870522</v>
      </c>
      <c r="K65" s="65">
        <f t="shared" si="6"/>
        <v>66397.436895233492</v>
      </c>
      <c r="L65" s="2"/>
      <c r="M65" s="58">
        <v>40</v>
      </c>
      <c r="N65" s="59">
        <f t="shared" si="17"/>
        <v>500</v>
      </c>
      <c r="O65" s="60">
        <f t="shared" si="18"/>
        <v>69.575036664682941</v>
      </c>
      <c r="P65" s="59">
        <f t="shared" si="19"/>
        <v>430.42496333531705</v>
      </c>
      <c r="Q65" s="61">
        <f t="shared" si="20"/>
        <v>83059.619034284216</v>
      </c>
      <c r="R65" s="64">
        <f t="shared" si="21"/>
        <v>9.9999999999999985E-3</v>
      </c>
      <c r="S65" s="60">
        <f t="shared" si="22"/>
        <v>834.90043997619523</v>
      </c>
      <c r="T65" s="59">
        <f t="shared" si="23"/>
        <v>-500</v>
      </c>
      <c r="U65" s="59">
        <f t="shared" si="24"/>
        <v>483.61476538076772</v>
      </c>
      <c r="V65" s="65">
        <f t="shared" si="7"/>
        <v>80821.330727253007</v>
      </c>
      <c r="W65" s="2"/>
      <c r="X65" s="58">
        <v>40</v>
      </c>
      <c r="Y65" s="59">
        <f t="shared" si="25"/>
        <v>1271.3499999999999</v>
      </c>
      <c r="Z65" s="60">
        <f t="shared" si="26"/>
        <v>44.105127539810688</v>
      </c>
      <c r="AA65" s="59">
        <f t="shared" si="27"/>
        <v>1227.2448724601893</v>
      </c>
      <c r="AB65" s="61">
        <f t="shared" si="28"/>
        <v>51698.90817531263</v>
      </c>
      <c r="AC65" s="62">
        <f t="shared" si="29"/>
        <v>0.01</v>
      </c>
      <c r="AD65" s="60">
        <f t="shared" si="30"/>
        <v>529.26153047772823</v>
      </c>
      <c r="AE65" s="59">
        <f t="shared" si="31"/>
        <v>-1271.3499999999999</v>
      </c>
      <c r="AF65" s="59">
        <f t="shared" si="32"/>
        <v>1229.6873043288651</v>
      </c>
      <c r="AG65" s="65">
        <f t="shared" si="8"/>
        <v>51234.396843437658</v>
      </c>
      <c r="AH65" s="2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</row>
    <row r="66" spans="1:64" x14ac:dyDescent="0.3">
      <c r="A66" s="2"/>
      <c r="B66" s="58">
        <v>41</v>
      </c>
      <c r="C66" s="59">
        <f t="shared" si="9"/>
        <v>876.04</v>
      </c>
      <c r="D66" s="60">
        <f t="shared" si="10"/>
        <v>56.475827478541333</v>
      </c>
      <c r="E66" s="59">
        <f t="shared" si="11"/>
        <v>819.56417252145866</v>
      </c>
      <c r="F66" s="61">
        <f t="shared" si="12"/>
        <v>66951.428801728151</v>
      </c>
      <c r="G66" s="62">
        <f t="shared" si="13"/>
        <v>0.01</v>
      </c>
      <c r="H66" s="60">
        <f t="shared" si="14"/>
        <v>677.709929742496</v>
      </c>
      <c r="I66" s="59">
        <f t="shared" si="15"/>
        <v>-876.04</v>
      </c>
      <c r="J66" s="59">
        <f t="shared" si="16"/>
        <v>846.62624909499584</v>
      </c>
      <c r="K66" s="65">
        <f t="shared" si="6"/>
        <v>65550.105124664784</v>
      </c>
      <c r="L66" s="2"/>
      <c r="M66" s="58">
        <v>41</v>
      </c>
      <c r="N66" s="59">
        <f t="shared" si="17"/>
        <v>500</v>
      </c>
      <c r="O66" s="60">
        <f t="shared" si="18"/>
        <v>69.216349195236845</v>
      </c>
      <c r="P66" s="59">
        <f t="shared" si="19"/>
        <v>430.78365080476317</v>
      </c>
      <c r="Q66" s="61">
        <f t="shared" si="20"/>
        <v>82628.835383479454</v>
      </c>
      <c r="R66" s="64">
        <f t="shared" si="21"/>
        <v>0.01</v>
      </c>
      <c r="S66" s="60">
        <f t="shared" si="22"/>
        <v>830.59619034284219</v>
      </c>
      <c r="T66" s="59">
        <f t="shared" si="23"/>
        <v>-500</v>
      </c>
      <c r="U66" s="59">
        <f t="shared" si="24"/>
        <v>483.21208869128941</v>
      </c>
      <c r="V66" s="65">
        <f t="shared" si="7"/>
        <v>80337.715961872236</v>
      </c>
      <c r="W66" s="2"/>
      <c r="X66" s="58">
        <v>41</v>
      </c>
      <c r="Y66" s="59">
        <f t="shared" si="25"/>
        <v>1271.3499999999999</v>
      </c>
      <c r="Z66" s="60">
        <f t="shared" si="26"/>
        <v>43.082423479427199</v>
      </c>
      <c r="AA66" s="59">
        <f t="shared" si="27"/>
        <v>1228.2675765205727</v>
      </c>
      <c r="AB66" s="61">
        <f t="shared" si="28"/>
        <v>50470.640598792059</v>
      </c>
      <c r="AC66" s="62">
        <f t="shared" si="29"/>
        <v>0.01</v>
      </c>
      <c r="AD66" s="60">
        <f t="shared" si="30"/>
        <v>516.98908175312636</v>
      </c>
      <c r="AE66" s="59">
        <f t="shared" si="31"/>
        <v>-1271.3499999999999</v>
      </c>
      <c r="AF66" s="59">
        <f t="shared" si="32"/>
        <v>1228.6634192859326</v>
      </c>
      <c r="AG66" s="65">
        <f t="shared" si="8"/>
        <v>50004.709539108793</v>
      </c>
      <c r="AH66" s="2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</row>
    <row r="67" spans="1:64" x14ac:dyDescent="0.3">
      <c r="A67" s="2"/>
      <c r="B67" s="58">
        <v>42</v>
      </c>
      <c r="C67" s="59">
        <f t="shared" si="9"/>
        <v>876.04</v>
      </c>
      <c r="D67" s="60">
        <f t="shared" si="10"/>
        <v>55.792857334773458</v>
      </c>
      <c r="E67" s="59">
        <f t="shared" si="11"/>
        <v>820.24714266522653</v>
      </c>
      <c r="F67" s="61">
        <f t="shared" si="12"/>
        <v>66131.181659062917</v>
      </c>
      <c r="G67" s="62">
        <f t="shared" si="13"/>
        <v>0.01</v>
      </c>
      <c r="H67" s="60">
        <f t="shared" si="14"/>
        <v>669.5142880172815</v>
      </c>
      <c r="I67" s="59">
        <f t="shared" si="15"/>
        <v>-876.04</v>
      </c>
      <c r="J67" s="59">
        <f t="shared" si="16"/>
        <v>845.9213150659773</v>
      </c>
      <c r="K67" s="65">
        <f t="shared" si="6"/>
        <v>64703.478875569788</v>
      </c>
      <c r="L67" s="2"/>
      <c r="M67" s="58">
        <v>42</v>
      </c>
      <c r="N67" s="59">
        <f t="shared" si="17"/>
        <v>500</v>
      </c>
      <c r="O67" s="60">
        <f t="shared" si="18"/>
        <v>68.857362819566205</v>
      </c>
      <c r="P67" s="59">
        <f t="shared" si="19"/>
        <v>431.14263718043378</v>
      </c>
      <c r="Q67" s="61">
        <f t="shared" si="20"/>
        <v>82197.692746299013</v>
      </c>
      <c r="R67" s="64">
        <f t="shared" si="21"/>
        <v>9.9999999999999985E-3</v>
      </c>
      <c r="S67" s="60">
        <f t="shared" si="22"/>
        <v>826.28835383479441</v>
      </c>
      <c r="T67" s="59">
        <f t="shared" si="23"/>
        <v>-500</v>
      </c>
      <c r="U67" s="59">
        <f t="shared" si="24"/>
        <v>482.80974728627268</v>
      </c>
      <c r="V67" s="65">
        <f t="shared" si="7"/>
        <v>79854.503873180947</v>
      </c>
      <c r="W67" s="2"/>
      <c r="X67" s="58">
        <v>42</v>
      </c>
      <c r="Y67" s="59">
        <f t="shared" si="25"/>
        <v>1271.3499999999999</v>
      </c>
      <c r="Z67" s="60">
        <f t="shared" si="26"/>
        <v>42.058867165660054</v>
      </c>
      <c r="AA67" s="59">
        <f t="shared" si="27"/>
        <v>1229.2911328343398</v>
      </c>
      <c r="AB67" s="61">
        <f t="shared" si="28"/>
        <v>49241.349465957719</v>
      </c>
      <c r="AC67" s="62">
        <f t="shared" si="29"/>
        <v>1.0000000000000002E-2</v>
      </c>
      <c r="AD67" s="60">
        <f t="shared" si="30"/>
        <v>504.70640598792068</v>
      </c>
      <c r="AE67" s="59">
        <f t="shared" si="31"/>
        <v>-1271.3499999999999</v>
      </c>
      <c r="AF67" s="59">
        <f t="shared" si="32"/>
        <v>1227.6403867691486</v>
      </c>
      <c r="AG67" s="65">
        <f t="shared" si="8"/>
        <v>48776.046119822859</v>
      </c>
      <c r="AH67" s="2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</row>
    <row r="68" spans="1:64" x14ac:dyDescent="0.3">
      <c r="A68" s="2"/>
      <c r="B68" s="58">
        <v>43</v>
      </c>
      <c r="C68" s="59">
        <f t="shared" si="9"/>
        <v>876.04</v>
      </c>
      <c r="D68" s="60">
        <f t="shared" si="10"/>
        <v>55.109318049219098</v>
      </c>
      <c r="E68" s="59">
        <f t="shared" si="11"/>
        <v>820.93068195078081</v>
      </c>
      <c r="F68" s="61">
        <f t="shared" si="12"/>
        <v>65310.250977112133</v>
      </c>
      <c r="G68" s="62">
        <f t="shared" si="13"/>
        <v>0.01</v>
      </c>
      <c r="H68" s="60">
        <f t="shared" si="14"/>
        <v>661.31181659062918</v>
      </c>
      <c r="I68" s="59">
        <f t="shared" si="15"/>
        <v>-876.04</v>
      </c>
      <c r="J68" s="59">
        <f t="shared" si="16"/>
        <v>845.21696799252004</v>
      </c>
      <c r="K68" s="65">
        <f t="shared" si="6"/>
        <v>63857.55756050381</v>
      </c>
      <c r="L68" s="2"/>
      <c r="M68" s="58">
        <v>43</v>
      </c>
      <c r="N68" s="59">
        <f t="shared" si="17"/>
        <v>500</v>
      </c>
      <c r="O68" s="60">
        <f t="shared" si="18"/>
        <v>68.498077288582508</v>
      </c>
      <c r="P68" s="59">
        <f t="shared" si="19"/>
        <v>431.50192271141748</v>
      </c>
      <c r="Q68" s="61">
        <f t="shared" si="20"/>
        <v>81766.190823587589</v>
      </c>
      <c r="R68" s="64">
        <f t="shared" si="21"/>
        <v>9.9999999999999985E-3</v>
      </c>
      <c r="S68" s="60">
        <f t="shared" si="22"/>
        <v>821.97692746299003</v>
      </c>
      <c r="T68" s="59">
        <f t="shared" si="23"/>
        <v>-500</v>
      </c>
      <c r="U68" s="59">
        <f t="shared" si="24"/>
        <v>482.40774088654661</v>
      </c>
      <c r="V68" s="65">
        <f t="shared" si="7"/>
        <v>79371.694125894675</v>
      </c>
      <c r="W68" s="2"/>
      <c r="X68" s="58">
        <v>43</v>
      </c>
      <c r="Y68" s="59">
        <f t="shared" si="25"/>
        <v>1271.3499999999999</v>
      </c>
      <c r="Z68" s="60">
        <f t="shared" si="26"/>
        <v>41.0344578882981</v>
      </c>
      <c r="AA68" s="59">
        <f t="shared" si="27"/>
        <v>1230.3155421117019</v>
      </c>
      <c r="AB68" s="61">
        <f t="shared" si="28"/>
        <v>48011.033923846015</v>
      </c>
      <c r="AC68" s="62">
        <f t="shared" si="29"/>
        <v>0.01</v>
      </c>
      <c r="AD68" s="60">
        <f t="shared" si="30"/>
        <v>492.41349465957722</v>
      </c>
      <c r="AE68" s="59">
        <f t="shared" si="31"/>
        <v>-1271.3499999999999</v>
      </c>
      <c r="AF68" s="59">
        <f t="shared" si="32"/>
        <v>1226.6182060686665</v>
      </c>
      <c r="AG68" s="65">
        <f t="shared" si="8"/>
        <v>47548.405733053711</v>
      </c>
      <c r="AH68" s="2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</row>
    <row r="69" spans="1:64" x14ac:dyDescent="0.3">
      <c r="A69" s="2"/>
      <c r="B69" s="58">
        <v>44</v>
      </c>
      <c r="C69" s="59">
        <f t="shared" si="9"/>
        <v>876.04</v>
      </c>
      <c r="D69" s="60">
        <f t="shared" si="10"/>
        <v>54.425209147593449</v>
      </c>
      <c r="E69" s="59">
        <f t="shared" si="11"/>
        <v>821.61479085240649</v>
      </c>
      <c r="F69" s="61">
        <f t="shared" si="12"/>
        <v>64488.636186259726</v>
      </c>
      <c r="G69" s="62">
        <f t="shared" si="13"/>
        <v>0.01</v>
      </c>
      <c r="H69" s="60">
        <f t="shared" si="14"/>
        <v>653.10250977112139</v>
      </c>
      <c r="I69" s="59">
        <f t="shared" si="15"/>
        <v>-876.04</v>
      </c>
      <c r="J69" s="59">
        <f t="shared" si="16"/>
        <v>844.51320738590209</v>
      </c>
      <c r="K69" s="65">
        <f t="shared" si="6"/>
        <v>63012.340592511289</v>
      </c>
      <c r="L69" s="2"/>
      <c r="M69" s="58">
        <v>44</v>
      </c>
      <c r="N69" s="59">
        <f t="shared" si="17"/>
        <v>500</v>
      </c>
      <c r="O69" s="60">
        <f t="shared" si="18"/>
        <v>68.138492352989658</v>
      </c>
      <c r="P69" s="59">
        <f t="shared" si="19"/>
        <v>431.86150764701034</v>
      </c>
      <c r="Q69" s="61">
        <f t="shared" si="20"/>
        <v>81334.329315940573</v>
      </c>
      <c r="R69" s="64">
        <f t="shared" si="21"/>
        <v>0.01</v>
      </c>
      <c r="S69" s="60">
        <f t="shared" si="22"/>
        <v>817.6619082358759</v>
      </c>
      <c r="T69" s="59">
        <f t="shared" si="23"/>
        <v>-500</v>
      </c>
      <c r="U69" s="59">
        <f t="shared" si="24"/>
        <v>482.00606921317245</v>
      </c>
      <c r="V69" s="65">
        <f t="shared" si="7"/>
        <v>78889.286385008134</v>
      </c>
      <c r="W69" s="2"/>
      <c r="X69" s="58">
        <v>44</v>
      </c>
      <c r="Y69" s="59">
        <f t="shared" si="25"/>
        <v>1271.3499999999999</v>
      </c>
      <c r="Z69" s="60">
        <f t="shared" si="26"/>
        <v>40.009194936538343</v>
      </c>
      <c r="AA69" s="59">
        <f t="shared" si="27"/>
        <v>1231.3408050634616</v>
      </c>
      <c r="AB69" s="61">
        <f t="shared" si="28"/>
        <v>46779.693118782554</v>
      </c>
      <c r="AC69" s="62">
        <f t="shared" si="29"/>
        <v>0.01</v>
      </c>
      <c r="AD69" s="60">
        <f t="shared" si="30"/>
        <v>480.11033923846014</v>
      </c>
      <c r="AE69" s="59">
        <f t="shared" si="31"/>
        <v>-1271.3499999999999</v>
      </c>
      <c r="AF69" s="59">
        <f t="shared" si="32"/>
        <v>1225.5968764752317</v>
      </c>
      <c r="AG69" s="65">
        <f t="shared" si="8"/>
        <v>46321.787526985041</v>
      </c>
      <c r="AH69" s="2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</row>
    <row r="70" spans="1:64" x14ac:dyDescent="0.3">
      <c r="A70" s="2"/>
      <c r="B70" s="58">
        <v>45</v>
      </c>
      <c r="C70" s="59">
        <f t="shared" si="9"/>
        <v>876.04</v>
      </c>
      <c r="D70" s="60">
        <f t="shared" si="10"/>
        <v>53.74053015521644</v>
      </c>
      <c r="E70" s="59">
        <f t="shared" si="11"/>
        <v>822.29946984478352</v>
      </c>
      <c r="F70" s="61">
        <f t="shared" si="12"/>
        <v>63666.336716414946</v>
      </c>
      <c r="G70" s="62">
        <f t="shared" si="13"/>
        <v>0.01</v>
      </c>
      <c r="H70" s="60">
        <f t="shared" si="14"/>
        <v>644.88636186259725</v>
      </c>
      <c r="I70" s="59">
        <f t="shared" si="15"/>
        <v>-876.04</v>
      </c>
      <c r="J70" s="59">
        <f t="shared" si="16"/>
        <v>843.81003275780802</v>
      </c>
      <c r="K70" s="65">
        <f t="shared" si="6"/>
        <v>62167.827385125391</v>
      </c>
      <c r="L70" s="2"/>
      <c r="M70" s="58">
        <v>45</v>
      </c>
      <c r="N70" s="59">
        <f t="shared" si="17"/>
        <v>500</v>
      </c>
      <c r="O70" s="60">
        <f t="shared" si="18"/>
        <v>67.778607763283816</v>
      </c>
      <c r="P70" s="59">
        <f t="shared" si="19"/>
        <v>432.22139223671616</v>
      </c>
      <c r="Q70" s="61">
        <f t="shared" si="20"/>
        <v>80902.10792370385</v>
      </c>
      <c r="R70" s="64">
        <f t="shared" si="21"/>
        <v>0.01</v>
      </c>
      <c r="S70" s="60">
        <f t="shared" si="22"/>
        <v>813.34329315940579</v>
      </c>
      <c r="T70" s="59">
        <f t="shared" si="23"/>
        <v>-500</v>
      </c>
      <c r="U70" s="59">
        <f t="shared" si="24"/>
        <v>481.60473198744404</v>
      </c>
      <c r="V70" s="65">
        <f t="shared" si="7"/>
        <v>78407.280315794967</v>
      </c>
      <c r="W70" s="2"/>
      <c r="X70" s="58">
        <v>45</v>
      </c>
      <c r="Y70" s="59">
        <f t="shared" si="25"/>
        <v>1271.3499999999999</v>
      </c>
      <c r="Z70" s="60">
        <f t="shared" si="26"/>
        <v>38.98307759898546</v>
      </c>
      <c r="AA70" s="59">
        <f t="shared" si="27"/>
        <v>1232.3669224010146</v>
      </c>
      <c r="AB70" s="61">
        <f t="shared" si="28"/>
        <v>45547.326196381538</v>
      </c>
      <c r="AC70" s="62">
        <f t="shared" si="29"/>
        <v>0.01</v>
      </c>
      <c r="AD70" s="60">
        <f t="shared" si="30"/>
        <v>467.79693118782552</v>
      </c>
      <c r="AE70" s="59">
        <f t="shared" si="31"/>
        <v>-1271.3499999999999</v>
      </c>
      <c r="AF70" s="59">
        <f t="shared" si="32"/>
        <v>1224.5763972801794</v>
      </c>
      <c r="AG70" s="65">
        <f t="shared" si="8"/>
        <v>45096.190650509809</v>
      </c>
      <c r="AH70" s="2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</row>
    <row r="71" spans="1:64" x14ac:dyDescent="0.3">
      <c r="A71" s="2"/>
      <c r="B71" s="58">
        <v>46</v>
      </c>
      <c r="C71" s="59">
        <f t="shared" si="9"/>
        <v>876.04</v>
      </c>
      <c r="D71" s="60">
        <f t="shared" si="10"/>
        <v>53.055280597012455</v>
      </c>
      <c r="E71" s="59">
        <f t="shared" si="11"/>
        <v>822.98471940298748</v>
      </c>
      <c r="F71" s="61">
        <f t="shared" si="12"/>
        <v>62843.35199701196</v>
      </c>
      <c r="G71" s="62">
        <f t="shared" si="13"/>
        <v>0.01</v>
      </c>
      <c r="H71" s="60">
        <f t="shared" si="14"/>
        <v>636.66336716414946</v>
      </c>
      <c r="I71" s="59">
        <f t="shared" si="15"/>
        <v>-876.04</v>
      </c>
      <c r="J71" s="59">
        <f t="shared" si="16"/>
        <v>843.10744362032949</v>
      </c>
      <c r="K71" s="65">
        <f t="shared" si="6"/>
        <v>61324.017352367584</v>
      </c>
      <c r="L71" s="2"/>
      <c r="M71" s="58">
        <v>46</v>
      </c>
      <c r="N71" s="59">
        <f t="shared" si="17"/>
        <v>500</v>
      </c>
      <c r="O71" s="60">
        <f t="shared" si="18"/>
        <v>67.418423269753205</v>
      </c>
      <c r="P71" s="59">
        <f t="shared" si="19"/>
        <v>432.58157673024681</v>
      </c>
      <c r="Q71" s="61">
        <f t="shared" si="20"/>
        <v>80469.526346973609</v>
      </c>
      <c r="R71" s="64">
        <f t="shared" si="21"/>
        <v>0.01</v>
      </c>
      <c r="S71" s="60">
        <f t="shared" si="22"/>
        <v>809.02107923703852</v>
      </c>
      <c r="T71" s="59">
        <f t="shared" si="23"/>
        <v>-500</v>
      </c>
      <c r="U71" s="59">
        <f t="shared" si="24"/>
        <v>481.203728930887</v>
      </c>
      <c r="V71" s="65">
        <f t="shared" si="7"/>
        <v>77925.675583807519</v>
      </c>
      <c r="W71" s="2"/>
      <c r="X71" s="58">
        <v>46</v>
      </c>
      <c r="Y71" s="59">
        <f t="shared" si="25"/>
        <v>1271.3499999999999</v>
      </c>
      <c r="Z71" s="60">
        <f t="shared" si="26"/>
        <v>37.95610516365128</v>
      </c>
      <c r="AA71" s="59">
        <f t="shared" si="27"/>
        <v>1233.3938948363486</v>
      </c>
      <c r="AB71" s="61">
        <f t="shared" si="28"/>
        <v>44313.932301545188</v>
      </c>
      <c r="AC71" s="62">
        <f t="shared" si="29"/>
        <v>0.01</v>
      </c>
      <c r="AD71" s="60">
        <f t="shared" si="30"/>
        <v>455.47326196381539</v>
      </c>
      <c r="AE71" s="59">
        <f t="shared" si="31"/>
        <v>-1271.3499999999999</v>
      </c>
      <c r="AF71" s="59">
        <f t="shared" si="32"/>
        <v>1223.556767775435</v>
      </c>
      <c r="AG71" s="65">
        <f t="shared" si="8"/>
        <v>43871.614253229629</v>
      </c>
      <c r="AH71" s="2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</row>
    <row r="72" spans="1:64" x14ac:dyDescent="0.3">
      <c r="A72" s="2"/>
      <c r="B72" s="58">
        <v>47</v>
      </c>
      <c r="C72" s="59">
        <f t="shared" si="9"/>
        <v>876.04</v>
      </c>
      <c r="D72" s="60">
        <f t="shared" si="10"/>
        <v>52.369459997509971</v>
      </c>
      <c r="E72" s="59">
        <f t="shared" si="11"/>
        <v>823.67054000249004</v>
      </c>
      <c r="F72" s="61">
        <f t="shared" si="12"/>
        <v>62019.681457009472</v>
      </c>
      <c r="G72" s="62">
        <f t="shared" si="13"/>
        <v>0.01</v>
      </c>
      <c r="H72" s="60">
        <f t="shared" si="14"/>
        <v>628.43351997011962</v>
      </c>
      <c r="I72" s="59">
        <f t="shared" si="15"/>
        <v>-876.04</v>
      </c>
      <c r="J72" s="59">
        <f t="shared" si="16"/>
        <v>842.40543948596428</v>
      </c>
      <c r="K72" s="65">
        <f t="shared" si="6"/>
        <v>60480.909908747257</v>
      </c>
      <c r="L72" s="2"/>
      <c r="M72" s="58">
        <v>47</v>
      </c>
      <c r="N72" s="59">
        <f t="shared" si="17"/>
        <v>500</v>
      </c>
      <c r="O72" s="60">
        <f t="shared" si="18"/>
        <v>67.057938622478005</v>
      </c>
      <c r="P72" s="59">
        <f t="shared" si="19"/>
        <v>432.94206137752201</v>
      </c>
      <c r="Q72" s="61">
        <f t="shared" si="20"/>
        <v>80036.58428559608</v>
      </c>
      <c r="R72" s="64">
        <f t="shared" si="21"/>
        <v>0.01</v>
      </c>
      <c r="S72" s="60">
        <f t="shared" si="22"/>
        <v>804.69526346973612</v>
      </c>
      <c r="T72" s="59">
        <f t="shared" si="23"/>
        <v>-500</v>
      </c>
      <c r="U72" s="59">
        <f t="shared" si="24"/>
        <v>480.80305976525887</v>
      </c>
      <c r="V72" s="65">
        <f t="shared" si="7"/>
        <v>77444.471854876625</v>
      </c>
      <c r="W72" s="2"/>
      <c r="X72" s="58">
        <v>47</v>
      </c>
      <c r="Y72" s="59">
        <f t="shared" si="25"/>
        <v>1271.3499999999999</v>
      </c>
      <c r="Z72" s="60">
        <f t="shared" si="26"/>
        <v>36.928276917954328</v>
      </c>
      <c r="AA72" s="59">
        <f t="shared" si="27"/>
        <v>1234.4217230820457</v>
      </c>
      <c r="AB72" s="61">
        <f t="shared" si="28"/>
        <v>43079.510578463145</v>
      </c>
      <c r="AC72" s="62">
        <f t="shared" si="29"/>
        <v>1.0000000000000002E-2</v>
      </c>
      <c r="AD72" s="60">
        <f t="shared" si="30"/>
        <v>443.13932301545196</v>
      </c>
      <c r="AE72" s="59">
        <f t="shared" si="31"/>
        <v>-1271.3499999999999</v>
      </c>
      <c r="AF72" s="59">
        <f t="shared" si="32"/>
        <v>1222.5379872535138</v>
      </c>
      <c r="AG72" s="65">
        <f t="shared" si="8"/>
        <v>42648.057485454192</v>
      </c>
      <c r="AH72" s="2"/>
      <c r="AI72">
        <v>47</v>
      </c>
      <c r="AJ72" s="141">
        <f t="shared" ref="AJ72:AJ103" si="33">AJ71+10</f>
        <v>10</v>
      </c>
      <c r="AK72" s="141">
        <f t="shared" ref="AK72:AK103" si="34">AM71*$D$19/12</f>
        <v>0</v>
      </c>
      <c r="AL72" s="141">
        <f t="shared" ref="AL72:AL103" si="35">AJ72-AK72</f>
        <v>10</v>
      </c>
      <c r="AM72" s="141">
        <f t="shared" ref="AM72:AM103" si="36">AM71-AL72</f>
        <v>-10</v>
      </c>
      <c r="AN72" s="140">
        <f t="shared" ref="AN72:AN103" si="37">-AJ72</f>
        <v>-10</v>
      </c>
      <c r="AO72" s="140"/>
      <c r="AP72">
        <v>47</v>
      </c>
      <c r="AQ72" s="141">
        <f t="shared" ref="AQ72:AQ91" si="38">AQ71-10</f>
        <v>-10</v>
      </c>
      <c r="AR72" s="141">
        <f t="shared" ref="AR72:AR103" si="39">AT71*$D$19/12</f>
        <v>0</v>
      </c>
      <c r="AS72" s="141">
        <f t="shared" ref="AS72:AS103" si="40">AQ72-AR72</f>
        <v>-10</v>
      </c>
      <c r="AT72" s="141">
        <f t="shared" ref="AT72:AT103" si="41">AT71-AS72</f>
        <v>10</v>
      </c>
      <c r="AU72" s="140">
        <f t="shared" ref="AU72:AU103" si="42">-AQ72</f>
        <v>10</v>
      </c>
    </row>
    <row r="73" spans="1:64" x14ac:dyDescent="0.3">
      <c r="A73" s="2"/>
      <c r="B73" s="58">
        <v>48</v>
      </c>
      <c r="C73" s="59">
        <f t="shared" si="9"/>
        <v>876.04</v>
      </c>
      <c r="D73" s="60">
        <f t="shared" si="10"/>
        <v>51.683067880841229</v>
      </c>
      <c r="E73" s="59">
        <f t="shared" si="11"/>
        <v>824.35693211915873</v>
      </c>
      <c r="F73" s="61">
        <f t="shared" si="12"/>
        <v>61195.324524890311</v>
      </c>
      <c r="G73" s="62">
        <f t="shared" si="13"/>
        <v>0.01</v>
      </c>
      <c r="H73" s="60">
        <f t="shared" si="14"/>
        <v>620.19681457009472</v>
      </c>
      <c r="I73" s="59">
        <f t="shared" si="15"/>
        <v>-876.04</v>
      </c>
      <c r="J73" s="59">
        <f t="shared" si="16"/>
        <v>841.70401986761613</v>
      </c>
      <c r="K73" s="65">
        <f t="shared" si="6"/>
        <v>59638.504469261294</v>
      </c>
      <c r="L73" s="2"/>
      <c r="M73" s="58">
        <v>48</v>
      </c>
      <c r="N73" s="59">
        <f t="shared" si="17"/>
        <v>500</v>
      </c>
      <c r="O73" s="60">
        <f t="shared" si="18"/>
        <v>66.697153571330077</v>
      </c>
      <c r="P73" s="59">
        <f t="shared" si="19"/>
        <v>433.30284642866991</v>
      </c>
      <c r="Q73" s="61">
        <f t="shared" si="20"/>
        <v>79603.281439167404</v>
      </c>
      <c r="R73" s="64">
        <f t="shared" si="21"/>
        <v>0.01</v>
      </c>
      <c r="S73" s="60">
        <f t="shared" si="22"/>
        <v>800.36584285596086</v>
      </c>
      <c r="T73" s="59">
        <f t="shared" si="23"/>
        <v>-500</v>
      </c>
      <c r="U73" s="59">
        <f t="shared" si="24"/>
        <v>480.402724212549</v>
      </c>
      <c r="V73" s="65">
        <f t="shared" si="7"/>
        <v>76963.668795111371</v>
      </c>
      <c r="W73" s="2"/>
      <c r="X73" s="58">
        <v>48</v>
      </c>
      <c r="Y73" s="59">
        <f t="shared" si="25"/>
        <v>1271.3499999999999</v>
      </c>
      <c r="Z73" s="60">
        <f t="shared" si="26"/>
        <v>35.899592148719286</v>
      </c>
      <c r="AA73" s="59">
        <f t="shared" si="27"/>
        <v>1235.4504078512807</v>
      </c>
      <c r="AB73" s="61">
        <f t="shared" si="28"/>
        <v>41844.060170611861</v>
      </c>
      <c r="AC73" s="62">
        <f t="shared" si="29"/>
        <v>0.01</v>
      </c>
      <c r="AD73" s="60">
        <f t="shared" si="30"/>
        <v>430.79510578463146</v>
      </c>
      <c r="AE73" s="59">
        <f t="shared" si="31"/>
        <v>-1271.3499999999999</v>
      </c>
      <c r="AF73" s="59">
        <f t="shared" si="32"/>
        <v>1221.5200550075203</v>
      </c>
      <c r="AG73" s="65">
        <f t="shared" si="8"/>
        <v>41425.51949820068</v>
      </c>
      <c r="AH73" s="2"/>
      <c r="AI73">
        <v>48</v>
      </c>
      <c r="AJ73" s="141">
        <f t="shared" si="33"/>
        <v>20</v>
      </c>
      <c r="AK73" s="141">
        <f t="shared" si="34"/>
        <v>-8.3333333333333332E-3</v>
      </c>
      <c r="AL73" s="141">
        <f t="shared" si="35"/>
        <v>20.008333333333333</v>
      </c>
      <c r="AM73" s="141">
        <f t="shared" si="36"/>
        <v>-30.008333333333333</v>
      </c>
      <c r="AN73" s="140">
        <f t="shared" si="37"/>
        <v>-20</v>
      </c>
      <c r="AO73" s="140"/>
      <c r="AP73">
        <v>48</v>
      </c>
      <c r="AQ73" s="141">
        <f t="shared" si="38"/>
        <v>-20</v>
      </c>
      <c r="AR73" s="141">
        <f t="shared" si="39"/>
        <v>8.3333333333333332E-3</v>
      </c>
      <c r="AS73" s="141">
        <f t="shared" si="40"/>
        <v>-20.008333333333333</v>
      </c>
      <c r="AT73" s="141">
        <f t="shared" si="41"/>
        <v>30.008333333333333</v>
      </c>
      <c r="AU73" s="140">
        <f t="shared" si="42"/>
        <v>20</v>
      </c>
    </row>
    <row r="74" spans="1:64" x14ac:dyDescent="0.3">
      <c r="A74" s="2"/>
      <c r="B74" s="58">
        <v>49</v>
      </c>
      <c r="C74" s="59">
        <f t="shared" si="9"/>
        <v>876.04</v>
      </c>
      <c r="D74" s="60">
        <f t="shared" si="10"/>
        <v>50.996103770741932</v>
      </c>
      <c r="E74" s="59">
        <f t="shared" si="11"/>
        <v>825.04389622925805</v>
      </c>
      <c r="F74" s="61">
        <f t="shared" si="12"/>
        <v>60370.28062866105</v>
      </c>
      <c r="G74" s="62">
        <f t="shared" si="13"/>
        <v>0.01</v>
      </c>
      <c r="H74" s="60">
        <f t="shared" si="14"/>
        <v>611.95324524890316</v>
      </c>
      <c r="I74" s="59">
        <f t="shared" si="15"/>
        <v>-876.04</v>
      </c>
      <c r="J74" s="59">
        <f t="shared" si="16"/>
        <v>841.00318427859327</v>
      </c>
      <c r="K74" s="65">
        <f t="shared" si="6"/>
        <v>58796.800449393675</v>
      </c>
      <c r="L74" s="2"/>
      <c r="M74" s="58">
        <v>49</v>
      </c>
      <c r="N74" s="59">
        <f t="shared" si="17"/>
        <v>500</v>
      </c>
      <c r="O74" s="60">
        <f t="shared" si="18"/>
        <v>66.336067865972836</v>
      </c>
      <c r="P74" s="59">
        <f t="shared" si="19"/>
        <v>433.66393213402716</v>
      </c>
      <c r="Q74" s="61">
        <f t="shared" si="20"/>
        <v>79169.61750703337</v>
      </c>
      <c r="R74" s="64">
        <f t="shared" si="21"/>
        <v>0.01</v>
      </c>
      <c r="S74" s="60">
        <f t="shared" si="22"/>
        <v>796.03281439167404</v>
      </c>
      <c r="T74" s="59">
        <f t="shared" si="23"/>
        <v>-500</v>
      </c>
      <c r="U74" s="59">
        <f t="shared" si="24"/>
        <v>480.00272199497834</v>
      </c>
      <c r="V74" s="65">
        <f t="shared" si="7"/>
        <v>76483.266070898826</v>
      </c>
      <c r="W74" s="2"/>
      <c r="X74" s="58">
        <v>49</v>
      </c>
      <c r="Y74" s="59">
        <f t="shared" si="25"/>
        <v>1271.3499999999999</v>
      </c>
      <c r="Z74" s="60">
        <f t="shared" si="26"/>
        <v>34.870050142176552</v>
      </c>
      <c r="AA74" s="59">
        <f t="shared" si="27"/>
        <v>1236.4799498578234</v>
      </c>
      <c r="AB74" s="61">
        <f t="shared" si="28"/>
        <v>40607.58022075404</v>
      </c>
      <c r="AC74" s="62">
        <f t="shared" si="29"/>
        <v>0.01</v>
      </c>
      <c r="AD74" s="60">
        <f t="shared" si="30"/>
        <v>418.44060170611863</v>
      </c>
      <c r="AE74" s="59">
        <f t="shared" si="31"/>
        <v>-1271.3499999999999</v>
      </c>
      <c r="AF74" s="59">
        <f t="shared" si="32"/>
        <v>1220.5029703311466</v>
      </c>
      <c r="AG74" s="65">
        <f t="shared" si="8"/>
        <v>40203.999443193163</v>
      </c>
      <c r="AH74" s="2"/>
      <c r="AI74">
        <v>49</v>
      </c>
      <c r="AJ74" s="141">
        <f t="shared" si="33"/>
        <v>30</v>
      </c>
      <c r="AK74" s="141">
        <f t="shared" si="34"/>
        <v>-2.5006944444444443E-2</v>
      </c>
      <c r="AL74" s="141">
        <f t="shared" si="35"/>
        <v>30.025006944444446</v>
      </c>
      <c r="AM74" s="141">
        <f t="shared" si="36"/>
        <v>-60.033340277777782</v>
      </c>
      <c r="AN74" s="140">
        <f t="shared" si="37"/>
        <v>-30</v>
      </c>
      <c r="AO74" s="140"/>
      <c r="AP74">
        <v>49</v>
      </c>
      <c r="AQ74" s="141">
        <f t="shared" si="38"/>
        <v>-30</v>
      </c>
      <c r="AR74" s="141">
        <f t="shared" si="39"/>
        <v>2.5006944444444443E-2</v>
      </c>
      <c r="AS74" s="141">
        <f t="shared" si="40"/>
        <v>-30.025006944444446</v>
      </c>
      <c r="AT74" s="141">
        <f t="shared" si="41"/>
        <v>60.033340277777782</v>
      </c>
      <c r="AU74" s="140">
        <f t="shared" si="42"/>
        <v>30</v>
      </c>
    </row>
    <row r="75" spans="1:64" x14ac:dyDescent="0.3">
      <c r="A75" s="2"/>
      <c r="B75" s="58">
        <v>50</v>
      </c>
      <c r="C75" s="59">
        <f t="shared" si="9"/>
        <v>876.04</v>
      </c>
      <c r="D75" s="60">
        <f t="shared" si="10"/>
        <v>50.308567190550882</v>
      </c>
      <c r="E75" s="59">
        <f t="shared" si="11"/>
        <v>825.73143280944907</v>
      </c>
      <c r="F75" s="61">
        <f t="shared" si="12"/>
        <v>59544.5491958516</v>
      </c>
      <c r="G75" s="62">
        <f t="shared" si="13"/>
        <v>0.01</v>
      </c>
      <c r="H75" s="60">
        <f t="shared" si="14"/>
        <v>603.70280628661055</v>
      </c>
      <c r="I75" s="59">
        <f t="shared" si="15"/>
        <v>-876.04</v>
      </c>
      <c r="J75" s="59">
        <f t="shared" si="16"/>
        <v>840.30293223261128</v>
      </c>
      <c r="K75" s="65">
        <f t="shared" si="6"/>
        <v>57955.797265115085</v>
      </c>
      <c r="L75" s="2"/>
      <c r="M75" s="58">
        <v>50</v>
      </c>
      <c r="N75" s="59">
        <f t="shared" si="17"/>
        <v>500</v>
      </c>
      <c r="O75" s="60">
        <f t="shared" si="18"/>
        <v>65.974681255861142</v>
      </c>
      <c r="P75" s="59">
        <f t="shared" si="19"/>
        <v>434.02531874413887</v>
      </c>
      <c r="Q75" s="61">
        <f t="shared" si="20"/>
        <v>78735.592188289229</v>
      </c>
      <c r="R75" s="64">
        <f t="shared" si="21"/>
        <v>0.01</v>
      </c>
      <c r="S75" s="60">
        <f t="shared" si="22"/>
        <v>791.69617507033377</v>
      </c>
      <c r="T75" s="59">
        <f t="shared" si="23"/>
        <v>-500</v>
      </c>
      <c r="U75" s="59">
        <f t="shared" si="24"/>
        <v>479.60305283499855</v>
      </c>
      <c r="V75" s="65">
        <f t="shared" si="7"/>
        <v>76003.263348903842</v>
      </c>
      <c r="W75" s="2"/>
      <c r="X75" s="58">
        <v>50</v>
      </c>
      <c r="Y75" s="59">
        <f t="shared" si="25"/>
        <v>1271.3499999999999</v>
      </c>
      <c r="Z75" s="60">
        <f t="shared" si="26"/>
        <v>33.839650183961702</v>
      </c>
      <c r="AA75" s="59">
        <f t="shared" si="27"/>
        <v>1237.5103498160381</v>
      </c>
      <c r="AB75" s="61">
        <f t="shared" si="28"/>
        <v>39370.069870938001</v>
      </c>
      <c r="AC75" s="62">
        <f t="shared" si="29"/>
        <v>0.01</v>
      </c>
      <c r="AD75" s="60">
        <f t="shared" si="30"/>
        <v>406.07580220754039</v>
      </c>
      <c r="AE75" s="59">
        <f t="shared" si="31"/>
        <v>-1271.3499999999999</v>
      </c>
      <c r="AF75" s="59">
        <f t="shared" si="32"/>
        <v>1219.4867325186738</v>
      </c>
      <c r="AG75" s="65">
        <f t="shared" si="8"/>
        <v>38983.496472862018</v>
      </c>
      <c r="AH75" s="2"/>
      <c r="AI75">
        <v>50</v>
      </c>
      <c r="AJ75" s="141">
        <f t="shared" si="33"/>
        <v>40</v>
      </c>
      <c r="AK75" s="141">
        <f t="shared" si="34"/>
        <v>-5.0027783564814819E-2</v>
      </c>
      <c r="AL75" s="141">
        <f t="shared" si="35"/>
        <v>40.050027783564815</v>
      </c>
      <c r="AM75" s="141">
        <f t="shared" si="36"/>
        <v>-100.0833680613426</v>
      </c>
      <c r="AN75" s="140">
        <f t="shared" si="37"/>
        <v>-40</v>
      </c>
      <c r="AO75" s="140"/>
      <c r="AP75">
        <v>50</v>
      </c>
      <c r="AQ75" s="141">
        <f t="shared" si="38"/>
        <v>-40</v>
      </c>
      <c r="AR75" s="141">
        <f t="shared" si="39"/>
        <v>5.0027783564814819E-2</v>
      </c>
      <c r="AS75" s="141">
        <f t="shared" si="40"/>
        <v>-40.050027783564815</v>
      </c>
      <c r="AT75" s="141">
        <f t="shared" si="41"/>
        <v>100.0833680613426</v>
      </c>
      <c r="AU75" s="140">
        <f t="shared" si="42"/>
        <v>40</v>
      </c>
    </row>
    <row r="76" spans="1:64" x14ac:dyDescent="0.3">
      <c r="A76" s="2"/>
      <c r="B76" s="58">
        <v>51</v>
      </c>
      <c r="C76" s="59">
        <f t="shared" si="9"/>
        <v>876.04</v>
      </c>
      <c r="D76" s="60">
        <f t="shared" si="10"/>
        <v>49.620457663209663</v>
      </c>
      <c r="E76" s="59">
        <f t="shared" si="11"/>
        <v>826.4195423367903</v>
      </c>
      <c r="F76" s="61">
        <f t="shared" si="12"/>
        <v>58718.129653514807</v>
      </c>
      <c r="G76" s="62">
        <f t="shared" si="13"/>
        <v>0.01</v>
      </c>
      <c r="H76" s="60">
        <f t="shared" si="14"/>
        <v>595.44549195851596</v>
      </c>
      <c r="I76" s="59">
        <f t="shared" si="15"/>
        <v>-876.04</v>
      </c>
      <c r="J76" s="59">
        <f t="shared" si="16"/>
        <v>839.60326324378866</v>
      </c>
      <c r="K76" s="65">
        <f t="shared" si="6"/>
        <v>57115.494332882474</v>
      </c>
      <c r="L76" s="2"/>
      <c r="M76" s="58">
        <v>51</v>
      </c>
      <c r="N76" s="59">
        <f t="shared" si="17"/>
        <v>500</v>
      </c>
      <c r="O76" s="60">
        <f t="shared" si="18"/>
        <v>65.612993490241024</v>
      </c>
      <c r="P76" s="59">
        <f t="shared" si="19"/>
        <v>434.38700650975898</v>
      </c>
      <c r="Q76" s="61">
        <f t="shared" si="20"/>
        <v>78301.205181779471</v>
      </c>
      <c r="R76" s="64">
        <f t="shared" si="21"/>
        <v>0.01</v>
      </c>
      <c r="S76" s="60">
        <f t="shared" si="22"/>
        <v>787.35592188289229</v>
      </c>
      <c r="T76" s="59">
        <f t="shared" si="23"/>
        <v>-500</v>
      </c>
      <c r="U76" s="59">
        <f t="shared" si="24"/>
        <v>479.20371645529309</v>
      </c>
      <c r="V76" s="65">
        <f t="shared" si="7"/>
        <v>75523.660296068847</v>
      </c>
      <c r="W76" s="2"/>
      <c r="X76" s="58">
        <v>51</v>
      </c>
      <c r="Y76" s="59">
        <f t="shared" si="25"/>
        <v>1271.3499999999999</v>
      </c>
      <c r="Z76" s="60">
        <f t="shared" si="26"/>
        <v>32.808391559115002</v>
      </c>
      <c r="AA76" s="59">
        <f t="shared" si="27"/>
        <v>1238.5416084408848</v>
      </c>
      <c r="AB76" s="61">
        <f t="shared" si="28"/>
        <v>38131.528262497115</v>
      </c>
      <c r="AC76" s="62">
        <f t="shared" si="29"/>
        <v>0.01</v>
      </c>
      <c r="AD76" s="60">
        <f t="shared" si="30"/>
        <v>393.70069870938005</v>
      </c>
      <c r="AE76" s="59">
        <f t="shared" si="31"/>
        <v>-1271.3499999999999</v>
      </c>
      <c r="AF76" s="59">
        <f t="shared" si="32"/>
        <v>1218.4713408649704</v>
      </c>
      <c r="AG76" s="65">
        <f t="shared" si="8"/>
        <v>37764.009740343346</v>
      </c>
      <c r="AH76" s="2"/>
      <c r="AI76">
        <v>51</v>
      </c>
      <c r="AJ76" s="141">
        <f t="shared" si="33"/>
        <v>50</v>
      </c>
      <c r="AK76" s="141">
        <f t="shared" si="34"/>
        <v>-8.3402806717785494E-2</v>
      </c>
      <c r="AL76" s="141">
        <f t="shared" si="35"/>
        <v>50.083402806717785</v>
      </c>
      <c r="AM76" s="141">
        <f t="shared" si="36"/>
        <v>-150.16677086806038</v>
      </c>
      <c r="AN76" s="140">
        <f t="shared" si="37"/>
        <v>-50</v>
      </c>
      <c r="AO76" s="140"/>
      <c r="AP76">
        <v>51</v>
      </c>
      <c r="AQ76" s="141">
        <f t="shared" si="38"/>
        <v>-50</v>
      </c>
      <c r="AR76" s="141">
        <f t="shared" si="39"/>
        <v>8.3402806717785494E-2</v>
      </c>
      <c r="AS76" s="141">
        <f t="shared" si="40"/>
        <v>-50.083402806717785</v>
      </c>
      <c r="AT76" s="141">
        <f t="shared" si="41"/>
        <v>150.16677086806038</v>
      </c>
      <c r="AU76" s="140">
        <f t="shared" si="42"/>
        <v>50</v>
      </c>
    </row>
    <row r="77" spans="1:64" x14ac:dyDescent="0.3">
      <c r="A77" s="2"/>
      <c r="B77" s="58">
        <v>52</v>
      </c>
      <c r="C77" s="59">
        <f t="shared" si="9"/>
        <v>876.04</v>
      </c>
      <c r="D77" s="60">
        <f t="shared" si="10"/>
        <v>48.931774711262342</v>
      </c>
      <c r="E77" s="59">
        <f t="shared" si="11"/>
        <v>827.10822528873757</v>
      </c>
      <c r="F77" s="61">
        <f t="shared" si="12"/>
        <v>57891.021428226071</v>
      </c>
      <c r="G77" s="62">
        <f t="shared" si="13"/>
        <v>1.0000000000000002E-2</v>
      </c>
      <c r="H77" s="60">
        <f t="shared" si="14"/>
        <v>587.18129653514814</v>
      </c>
      <c r="I77" s="59">
        <f t="shared" si="15"/>
        <v>-876.04</v>
      </c>
      <c r="J77" s="59">
        <f t="shared" si="16"/>
        <v>838.90417682664986</v>
      </c>
      <c r="K77" s="65">
        <f t="shared" si="6"/>
        <v>56275.891069638688</v>
      </c>
      <c r="L77" s="2"/>
      <c r="M77" s="58">
        <v>52</v>
      </c>
      <c r="N77" s="59">
        <f t="shared" si="17"/>
        <v>500</v>
      </c>
      <c r="O77" s="60">
        <f t="shared" si="18"/>
        <v>65.251004318149555</v>
      </c>
      <c r="P77" s="59">
        <f t="shared" si="19"/>
        <v>434.74899568185043</v>
      </c>
      <c r="Q77" s="61">
        <f t="shared" si="20"/>
        <v>77866.456186097625</v>
      </c>
      <c r="R77" s="64">
        <f t="shared" si="21"/>
        <v>9.9999999999999985E-3</v>
      </c>
      <c r="S77" s="60">
        <f t="shared" si="22"/>
        <v>783.0120518177946</v>
      </c>
      <c r="T77" s="59">
        <f t="shared" si="23"/>
        <v>-500</v>
      </c>
      <c r="U77" s="59">
        <f t="shared" si="24"/>
        <v>478.80471257877576</v>
      </c>
      <c r="V77" s="65">
        <f t="shared" si="7"/>
        <v>75044.456579613558</v>
      </c>
      <c r="W77" s="2"/>
      <c r="X77" s="58">
        <v>52</v>
      </c>
      <c r="Y77" s="59">
        <f t="shared" si="25"/>
        <v>1271.3499999999999</v>
      </c>
      <c r="Z77" s="60">
        <f t="shared" si="26"/>
        <v>31.776273552080927</v>
      </c>
      <c r="AA77" s="59">
        <f t="shared" si="27"/>
        <v>1239.5737264479189</v>
      </c>
      <c r="AB77" s="61">
        <f t="shared" si="28"/>
        <v>36891.954536049197</v>
      </c>
      <c r="AC77" s="62">
        <f t="shared" si="29"/>
        <v>0.01</v>
      </c>
      <c r="AD77" s="60">
        <f t="shared" si="30"/>
        <v>381.31528262497113</v>
      </c>
      <c r="AE77" s="59">
        <f t="shared" si="31"/>
        <v>-1271.3499999999999</v>
      </c>
      <c r="AF77" s="59">
        <f t="shared" si="32"/>
        <v>1217.4567946654925</v>
      </c>
      <c r="AG77" s="65">
        <f t="shared" si="8"/>
        <v>36545.538399478377</v>
      </c>
      <c r="AH77" s="2"/>
      <c r="AI77">
        <v>52</v>
      </c>
      <c r="AJ77" s="141">
        <f t="shared" si="33"/>
        <v>60</v>
      </c>
      <c r="AK77" s="141">
        <f t="shared" si="34"/>
        <v>-0.12513897572338364</v>
      </c>
      <c r="AL77" s="141">
        <f t="shared" si="35"/>
        <v>60.125138975723381</v>
      </c>
      <c r="AM77" s="141">
        <f t="shared" si="36"/>
        <v>-210.29190984378377</v>
      </c>
      <c r="AN77" s="140">
        <f t="shared" si="37"/>
        <v>-60</v>
      </c>
      <c r="AO77" s="140"/>
      <c r="AP77">
        <v>52</v>
      </c>
      <c r="AQ77" s="141">
        <f t="shared" si="38"/>
        <v>-60</v>
      </c>
      <c r="AR77" s="141">
        <f t="shared" si="39"/>
        <v>0.12513897572338364</v>
      </c>
      <c r="AS77" s="141">
        <f t="shared" si="40"/>
        <v>-60.125138975723381</v>
      </c>
      <c r="AT77" s="141">
        <f t="shared" si="41"/>
        <v>210.29190984378377</v>
      </c>
      <c r="AU77" s="140">
        <f t="shared" si="42"/>
        <v>60</v>
      </c>
    </row>
    <row r="78" spans="1:64" x14ac:dyDescent="0.3">
      <c r="A78" s="2"/>
      <c r="B78" s="58">
        <v>53</v>
      </c>
      <c r="C78" s="59">
        <f t="shared" si="9"/>
        <v>876.04</v>
      </c>
      <c r="D78" s="60">
        <f t="shared" si="10"/>
        <v>48.242517856855066</v>
      </c>
      <c r="E78" s="59">
        <f t="shared" si="11"/>
        <v>827.79748214314486</v>
      </c>
      <c r="F78" s="61">
        <f t="shared" si="12"/>
        <v>57063.22394608293</v>
      </c>
      <c r="G78" s="62">
        <f t="shared" si="13"/>
        <v>0.01</v>
      </c>
      <c r="H78" s="60">
        <f t="shared" si="14"/>
        <v>578.91021428226077</v>
      </c>
      <c r="I78" s="59">
        <f t="shared" si="15"/>
        <v>-876.04</v>
      </c>
      <c r="J78" s="59">
        <f t="shared" si="16"/>
        <v>838.20567249612259</v>
      </c>
      <c r="K78" s="65">
        <f t="shared" si="6"/>
        <v>55436.986892812041</v>
      </c>
      <c r="L78" s="2"/>
      <c r="M78" s="58">
        <v>53</v>
      </c>
      <c r="N78" s="59">
        <f t="shared" si="17"/>
        <v>500</v>
      </c>
      <c r="O78" s="60">
        <f t="shared" si="18"/>
        <v>64.888713488414695</v>
      </c>
      <c r="P78" s="59">
        <f t="shared" si="19"/>
        <v>435.11128651158532</v>
      </c>
      <c r="Q78" s="61">
        <f t="shared" si="20"/>
        <v>77431.344899586038</v>
      </c>
      <c r="R78" s="64">
        <f t="shared" si="21"/>
        <v>1.0000000000000002E-2</v>
      </c>
      <c r="S78" s="60">
        <f t="shared" si="22"/>
        <v>778.66456186097639</v>
      </c>
      <c r="T78" s="59">
        <f t="shared" si="23"/>
        <v>-500</v>
      </c>
      <c r="U78" s="59">
        <f t="shared" si="24"/>
        <v>478.40604092859138</v>
      </c>
      <c r="V78" s="65">
        <f t="shared" si="7"/>
        <v>74565.651867034787</v>
      </c>
      <c r="W78" s="2"/>
      <c r="X78" s="58">
        <v>53</v>
      </c>
      <c r="Y78" s="59">
        <f t="shared" si="25"/>
        <v>1271.3499999999999</v>
      </c>
      <c r="Z78" s="60">
        <f t="shared" si="26"/>
        <v>30.743295446707666</v>
      </c>
      <c r="AA78" s="59">
        <f t="shared" si="27"/>
        <v>1240.6067045532923</v>
      </c>
      <c r="AB78" s="61">
        <f t="shared" si="28"/>
        <v>35651.347831495907</v>
      </c>
      <c r="AC78" s="62">
        <f t="shared" si="29"/>
        <v>0.01</v>
      </c>
      <c r="AD78" s="60">
        <f t="shared" si="30"/>
        <v>368.91954536049201</v>
      </c>
      <c r="AE78" s="59">
        <f t="shared" si="31"/>
        <v>-1271.3499999999999</v>
      </c>
      <c r="AF78" s="59">
        <f t="shared" si="32"/>
        <v>1216.4430932162816</v>
      </c>
      <c r="AG78" s="65">
        <f t="shared" si="8"/>
        <v>35328.081604812884</v>
      </c>
      <c r="AH78" s="2"/>
      <c r="AI78">
        <v>53</v>
      </c>
      <c r="AJ78" s="141">
        <f t="shared" si="33"/>
        <v>70</v>
      </c>
      <c r="AK78" s="141">
        <f t="shared" si="34"/>
        <v>-0.17524325820315315</v>
      </c>
      <c r="AL78" s="141">
        <f t="shared" si="35"/>
        <v>70.175243258203153</v>
      </c>
      <c r="AM78" s="141">
        <f t="shared" si="36"/>
        <v>-280.46715310198692</v>
      </c>
      <c r="AN78" s="140">
        <f t="shared" si="37"/>
        <v>-70</v>
      </c>
      <c r="AO78" s="140"/>
      <c r="AP78">
        <v>53</v>
      </c>
      <c r="AQ78" s="141">
        <f t="shared" si="38"/>
        <v>-70</v>
      </c>
      <c r="AR78" s="141">
        <f t="shared" si="39"/>
        <v>0.17524325820315315</v>
      </c>
      <c r="AS78" s="141">
        <f t="shared" si="40"/>
        <v>-70.175243258203153</v>
      </c>
      <c r="AT78" s="141">
        <f t="shared" si="41"/>
        <v>280.46715310198692</v>
      </c>
      <c r="AU78" s="140">
        <f t="shared" si="42"/>
        <v>70</v>
      </c>
    </row>
    <row r="79" spans="1:64" x14ac:dyDescent="0.3">
      <c r="A79" s="2"/>
      <c r="B79" s="58">
        <v>54</v>
      </c>
      <c r="C79" s="59">
        <f t="shared" si="9"/>
        <v>876.04</v>
      </c>
      <c r="D79" s="60">
        <f t="shared" si="10"/>
        <v>47.552686621735774</v>
      </c>
      <c r="E79" s="59">
        <f t="shared" si="11"/>
        <v>828.48731337826416</v>
      </c>
      <c r="F79" s="61">
        <f t="shared" si="12"/>
        <v>56234.736632704662</v>
      </c>
      <c r="G79" s="62">
        <f t="shared" si="13"/>
        <v>0.01</v>
      </c>
      <c r="H79" s="60">
        <f t="shared" si="14"/>
        <v>570.63223946082928</v>
      </c>
      <c r="I79" s="59">
        <f t="shared" si="15"/>
        <v>-876.04</v>
      </c>
      <c r="J79" s="59">
        <f t="shared" si="16"/>
        <v>837.50774976753883</v>
      </c>
      <c r="K79" s="65">
        <f t="shared" si="6"/>
        <v>54598.781220315919</v>
      </c>
      <c r="L79" s="2"/>
      <c r="M79" s="58">
        <v>54</v>
      </c>
      <c r="N79" s="59">
        <f t="shared" si="17"/>
        <v>500</v>
      </c>
      <c r="O79" s="60">
        <f t="shared" si="18"/>
        <v>64.526120749655036</v>
      </c>
      <c r="P79" s="59">
        <f t="shared" si="19"/>
        <v>435.47387925034496</v>
      </c>
      <c r="Q79" s="61">
        <f t="shared" si="20"/>
        <v>76995.87102033569</v>
      </c>
      <c r="R79" s="64">
        <f t="shared" si="21"/>
        <v>0.01</v>
      </c>
      <c r="S79" s="60">
        <f t="shared" si="22"/>
        <v>774.31344899586043</v>
      </c>
      <c r="T79" s="59">
        <f t="shared" si="23"/>
        <v>-500</v>
      </c>
      <c r="U79" s="59">
        <f t="shared" si="24"/>
        <v>478.00770122811542</v>
      </c>
      <c r="V79" s="65">
        <f t="shared" si="7"/>
        <v>74087.245826106198</v>
      </c>
      <c r="W79" s="2"/>
      <c r="X79" s="58">
        <v>54</v>
      </c>
      <c r="Y79" s="59">
        <f t="shared" si="25"/>
        <v>1271.3499999999999</v>
      </c>
      <c r="Z79" s="60">
        <f t="shared" si="26"/>
        <v>29.709456526246587</v>
      </c>
      <c r="AA79" s="59">
        <f t="shared" si="27"/>
        <v>1241.6405434737533</v>
      </c>
      <c r="AB79" s="61">
        <f t="shared" si="28"/>
        <v>34409.707288022153</v>
      </c>
      <c r="AC79" s="62">
        <f t="shared" si="29"/>
        <v>0.01</v>
      </c>
      <c r="AD79" s="60">
        <f t="shared" si="30"/>
        <v>356.51347831495906</v>
      </c>
      <c r="AE79" s="59">
        <f t="shared" si="31"/>
        <v>-1271.3499999999999</v>
      </c>
      <c r="AF79" s="59">
        <f t="shared" si="32"/>
        <v>1215.4302358139664</v>
      </c>
      <c r="AG79" s="65">
        <f t="shared" si="8"/>
        <v>34111.638511596604</v>
      </c>
      <c r="AH79" s="2"/>
      <c r="AI79">
        <v>54</v>
      </c>
      <c r="AJ79" s="141">
        <f t="shared" si="33"/>
        <v>80</v>
      </c>
      <c r="AK79" s="141">
        <f t="shared" si="34"/>
        <v>-0.2337226275849891</v>
      </c>
      <c r="AL79" s="141">
        <f t="shared" si="35"/>
        <v>80.233722627584996</v>
      </c>
      <c r="AM79" s="141">
        <f t="shared" si="36"/>
        <v>-360.70087572957192</v>
      </c>
      <c r="AN79" s="140">
        <f t="shared" si="37"/>
        <v>-80</v>
      </c>
      <c r="AO79" s="140"/>
      <c r="AP79">
        <v>54</v>
      </c>
      <c r="AQ79" s="141">
        <f t="shared" si="38"/>
        <v>-80</v>
      </c>
      <c r="AR79" s="141">
        <f t="shared" si="39"/>
        <v>0.2337226275849891</v>
      </c>
      <c r="AS79" s="141">
        <f t="shared" si="40"/>
        <v>-80.233722627584996</v>
      </c>
      <c r="AT79" s="141">
        <f t="shared" si="41"/>
        <v>360.70087572957192</v>
      </c>
      <c r="AU79" s="140">
        <f t="shared" si="42"/>
        <v>80</v>
      </c>
    </row>
    <row r="80" spans="1:64" x14ac:dyDescent="0.3">
      <c r="A80" s="2"/>
      <c r="B80" s="58">
        <v>55</v>
      </c>
      <c r="C80" s="59">
        <f t="shared" si="9"/>
        <v>876.04</v>
      </c>
      <c r="D80" s="60">
        <f t="shared" si="10"/>
        <v>46.862280527253887</v>
      </c>
      <c r="E80" s="59">
        <f t="shared" si="11"/>
        <v>829.17771947274605</v>
      </c>
      <c r="F80" s="61">
        <f t="shared" si="12"/>
        <v>55405.558913231915</v>
      </c>
      <c r="G80" s="62">
        <f t="shared" si="13"/>
        <v>0.01</v>
      </c>
      <c r="H80" s="60">
        <f t="shared" si="14"/>
        <v>562.34736632704664</v>
      </c>
      <c r="I80" s="59">
        <f t="shared" si="15"/>
        <v>-876.04</v>
      </c>
      <c r="J80" s="59">
        <f t="shared" si="16"/>
        <v>836.81040815663437</v>
      </c>
      <c r="K80" s="65">
        <f t="shared" si="6"/>
        <v>53761.273470548382</v>
      </c>
      <c r="L80" s="2"/>
      <c r="M80" s="58">
        <v>55</v>
      </c>
      <c r="N80" s="59">
        <f t="shared" si="17"/>
        <v>500</v>
      </c>
      <c r="O80" s="60">
        <f t="shared" si="18"/>
        <v>64.163225850279744</v>
      </c>
      <c r="P80" s="59">
        <f t="shared" si="19"/>
        <v>435.83677414972027</v>
      </c>
      <c r="Q80" s="61">
        <f t="shared" si="20"/>
        <v>76560.034246185969</v>
      </c>
      <c r="R80" s="64">
        <f t="shared" si="21"/>
        <v>1.0000000000000002E-2</v>
      </c>
      <c r="S80" s="60">
        <f t="shared" si="22"/>
        <v>769.9587102033571</v>
      </c>
      <c r="T80" s="59">
        <f t="shared" si="23"/>
        <v>-500</v>
      </c>
      <c r="U80" s="59">
        <f t="shared" si="24"/>
        <v>477.60969320095319</v>
      </c>
      <c r="V80" s="65">
        <f t="shared" si="7"/>
        <v>73609.238124878088</v>
      </c>
      <c r="W80" s="2"/>
      <c r="X80" s="58">
        <v>55</v>
      </c>
      <c r="Y80" s="59">
        <f t="shared" si="25"/>
        <v>1271.3499999999999</v>
      </c>
      <c r="Z80" s="60">
        <f t="shared" si="26"/>
        <v>28.674756073351798</v>
      </c>
      <c r="AA80" s="59">
        <f t="shared" si="27"/>
        <v>1242.6752439266481</v>
      </c>
      <c r="AB80" s="61">
        <f t="shared" si="28"/>
        <v>33167.032044095504</v>
      </c>
      <c r="AC80" s="62">
        <f t="shared" si="29"/>
        <v>0.01</v>
      </c>
      <c r="AD80" s="60">
        <f t="shared" si="30"/>
        <v>344.09707288022156</v>
      </c>
      <c r="AE80" s="59">
        <f t="shared" si="31"/>
        <v>-1271.3499999999999</v>
      </c>
      <c r="AF80" s="59">
        <f t="shared" si="32"/>
        <v>1214.4182217557607</v>
      </c>
      <c r="AG80" s="65">
        <f t="shared" si="8"/>
        <v>32896.208275782636</v>
      </c>
      <c r="AH80" s="2"/>
      <c r="AI80">
        <v>55</v>
      </c>
      <c r="AJ80" s="141">
        <f t="shared" si="33"/>
        <v>90</v>
      </c>
      <c r="AK80" s="141">
        <f t="shared" si="34"/>
        <v>-0.30058406310797664</v>
      </c>
      <c r="AL80" s="141">
        <f t="shared" si="35"/>
        <v>90.300584063107976</v>
      </c>
      <c r="AM80" s="141">
        <f t="shared" si="36"/>
        <v>-451.0014597926799</v>
      </c>
      <c r="AN80" s="140">
        <f t="shared" si="37"/>
        <v>-90</v>
      </c>
      <c r="AO80" s="140"/>
      <c r="AP80">
        <v>55</v>
      </c>
      <c r="AQ80" s="141">
        <f t="shared" si="38"/>
        <v>-90</v>
      </c>
      <c r="AR80" s="141">
        <f t="shared" si="39"/>
        <v>0.30058406310797664</v>
      </c>
      <c r="AS80" s="141">
        <f t="shared" si="40"/>
        <v>-90.300584063107976</v>
      </c>
      <c r="AT80" s="141">
        <f t="shared" si="41"/>
        <v>451.0014597926799</v>
      </c>
      <c r="AU80" s="140">
        <f t="shared" si="42"/>
        <v>90</v>
      </c>
    </row>
    <row r="81" spans="1:47" x14ac:dyDescent="0.3">
      <c r="A81" s="2"/>
      <c r="B81" s="58">
        <v>56</v>
      </c>
      <c r="C81" s="59">
        <f t="shared" si="9"/>
        <v>876.04</v>
      </c>
      <c r="D81" s="60">
        <f t="shared" si="10"/>
        <v>46.171299094359931</v>
      </c>
      <c r="E81" s="59">
        <f t="shared" si="11"/>
        <v>829.86870090564003</v>
      </c>
      <c r="F81" s="61">
        <f t="shared" si="12"/>
        <v>54575.690212326277</v>
      </c>
      <c r="G81" s="62">
        <f t="shared" si="13"/>
        <v>0.01</v>
      </c>
      <c r="H81" s="60">
        <f t="shared" si="14"/>
        <v>554.05558913231914</v>
      </c>
      <c r="I81" s="59">
        <f t="shared" si="15"/>
        <v>-876.04</v>
      </c>
      <c r="J81" s="59">
        <f t="shared" si="16"/>
        <v>836.1136471795478</v>
      </c>
      <c r="K81" s="65">
        <f t="shared" si="6"/>
        <v>52924.463062391747</v>
      </c>
      <c r="L81" s="2"/>
      <c r="M81" s="58">
        <v>56</v>
      </c>
      <c r="N81" s="59">
        <f t="shared" si="17"/>
        <v>500</v>
      </c>
      <c r="O81" s="60">
        <f t="shared" si="18"/>
        <v>63.800028538488306</v>
      </c>
      <c r="P81" s="59">
        <f t="shared" si="19"/>
        <v>436.19997146151172</v>
      </c>
      <c r="Q81" s="61">
        <f t="shared" si="20"/>
        <v>76123.834274724461</v>
      </c>
      <c r="R81" s="64">
        <f t="shared" si="21"/>
        <v>0.01</v>
      </c>
      <c r="S81" s="60">
        <f t="shared" si="22"/>
        <v>765.60034246185967</v>
      </c>
      <c r="T81" s="59">
        <f t="shared" si="23"/>
        <v>-500</v>
      </c>
      <c r="U81" s="59">
        <f t="shared" si="24"/>
        <v>477.2120165709407</v>
      </c>
      <c r="V81" s="65">
        <f t="shared" si="7"/>
        <v>73131.628431677134</v>
      </c>
      <c r="W81" s="2"/>
      <c r="X81" s="58">
        <v>56</v>
      </c>
      <c r="Y81" s="59">
        <f t="shared" si="25"/>
        <v>1271.3499999999999</v>
      </c>
      <c r="Z81" s="60">
        <f t="shared" si="26"/>
        <v>27.639193370079585</v>
      </c>
      <c r="AA81" s="59">
        <f t="shared" si="27"/>
        <v>1243.7108066299204</v>
      </c>
      <c r="AB81" s="61">
        <f t="shared" si="28"/>
        <v>31923.321237465585</v>
      </c>
      <c r="AC81" s="62">
        <f t="shared" si="29"/>
        <v>0.01</v>
      </c>
      <c r="AD81" s="60">
        <f t="shared" si="30"/>
        <v>331.67032044095504</v>
      </c>
      <c r="AE81" s="59">
        <f t="shared" si="31"/>
        <v>-1271.3499999999999</v>
      </c>
      <c r="AF81" s="59">
        <f t="shared" si="32"/>
        <v>1213.4070503394639</v>
      </c>
      <c r="AG81" s="65">
        <f t="shared" si="8"/>
        <v>31681.790054026878</v>
      </c>
      <c r="AH81" s="2"/>
      <c r="AI81">
        <v>56</v>
      </c>
      <c r="AJ81" s="141">
        <f t="shared" si="33"/>
        <v>100</v>
      </c>
      <c r="AK81" s="141">
        <f t="shared" si="34"/>
        <v>-0.37583454982723324</v>
      </c>
      <c r="AL81" s="141">
        <f t="shared" si="35"/>
        <v>100.37583454982723</v>
      </c>
      <c r="AM81" s="141">
        <f t="shared" si="36"/>
        <v>-551.37729434250718</v>
      </c>
      <c r="AN81" s="140">
        <f t="shared" si="37"/>
        <v>-100</v>
      </c>
      <c r="AO81" s="140"/>
      <c r="AP81">
        <v>56</v>
      </c>
      <c r="AQ81" s="141">
        <f t="shared" si="38"/>
        <v>-100</v>
      </c>
      <c r="AR81" s="141">
        <f t="shared" si="39"/>
        <v>0.37583454982723324</v>
      </c>
      <c r="AS81" s="141">
        <f t="shared" si="40"/>
        <v>-100.37583454982723</v>
      </c>
      <c r="AT81" s="141">
        <f t="shared" si="41"/>
        <v>551.37729434250718</v>
      </c>
      <c r="AU81" s="140">
        <f t="shared" si="42"/>
        <v>100</v>
      </c>
    </row>
    <row r="82" spans="1:47" x14ac:dyDescent="0.3">
      <c r="A82" s="2"/>
      <c r="B82" s="58">
        <v>57</v>
      </c>
      <c r="C82" s="59">
        <f t="shared" si="9"/>
        <v>876.04</v>
      </c>
      <c r="D82" s="60">
        <f t="shared" si="10"/>
        <v>45.479741843605233</v>
      </c>
      <c r="E82" s="59">
        <f t="shared" si="11"/>
        <v>830.56025815639475</v>
      </c>
      <c r="F82" s="61">
        <f t="shared" si="12"/>
        <v>53745.129954169883</v>
      </c>
      <c r="G82" s="62">
        <f t="shared" si="13"/>
        <v>0.01</v>
      </c>
      <c r="H82" s="60">
        <f t="shared" si="14"/>
        <v>545.75690212326276</v>
      </c>
      <c r="I82" s="59">
        <f t="shared" si="15"/>
        <v>-876.04</v>
      </c>
      <c r="J82" s="59">
        <f t="shared" si="16"/>
        <v>835.41746635282095</v>
      </c>
      <c r="K82" s="65">
        <f t="shared" si="6"/>
        <v>52088.3494152122</v>
      </c>
      <c r="L82" s="2"/>
      <c r="M82" s="58">
        <v>57</v>
      </c>
      <c r="N82" s="59">
        <f t="shared" si="17"/>
        <v>500</v>
      </c>
      <c r="O82" s="60">
        <f t="shared" si="18"/>
        <v>63.436528562270382</v>
      </c>
      <c r="P82" s="59">
        <f t="shared" si="19"/>
        <v>436.56347143772962</v>
      </c>
      <c r="Q82" s="61">
        <f t="shared" si="20"/>
        <v>75687.270803286738</v>
      </c>
      <c r="R82" s="64">
        <f t="shared" si="21"/>
        <v>0.01</v>
      </c>
      <c r="S82" s="60">
        <f t="shared" si="22"/>
        <v>761.23834274724459</v>
      </c>
      <c r="T82" s="59">
        <f t="shared" si="23"/>
        <v>-500</v>
      </c>
      <c r="U82" s="59">
        <f t="shared" si="24"/>
        <v>476.81467106214342</v>
      </c>
      <c r="V82" s="65">
        <f t="shared" si="7"/>
        <v>72654.4164151062</v>
      </c>
      <c r="W82" s="2"/>
      <c r="X82" s="58">
        <v>57</v>
      </c>
      <c r="Y82" s="59">
        <f t="shared" si="25"/>
        <v>1271.3499999999999</v>
      </c>
      <c r="Z82" s="60">
        <f t="shared" si="26"/>
        <v>26.602767697887987</v>
      </c>
      <c r="AA82" s="59">
        <f t="shared" si="27"/>
        <v>1244.747232302112</v>
      </c>
      <c r="AB82" s="61">
        <f t="shared" si="28"/>
        <v>30678.574005163471</v>
      </c>
      <c r="AC82" s="62">
        <f t="shared" si="29"/>
        <v>0.01</v>
      </c>
      <c r="AD82" s="60">
        <f t="shared" si="30"/>
        <v>319.23321237465586</v>
      </c>
      <c r="AE82" s="59">
        <f t="shared" si="31"/>
        <v>-1271.3499999999999</v>
      </c>
      <c r="AF82" s="59">
        <f t="shared" si="32"/>
        <v>1212.3967208634601</v>
      </c>
      <c r="AG82" s="65">
        <f t="shared" si="8"/>
        <v>30468.383003687413</v>
      </c>
      <c r="AH82" s="2"/>
      <c r="AI82">
        <v>57</v>
      </c>
      <c r="AJ82" s="141">
        <f t="shared" si="33"/>
        <v>110</v>
      </c>
      <c r="AK82" s="141">
        <f t="shared" si="34"/>
        <v>-0.45948107861875598</v>
      </c>
      <c r="AL82" s="141">
        <f t="shared" si="35"/>
        <v>110.45948107861875</v>
      </c>
      <c r="AM82" s="141">
        <f t="shared" si="36"/>
        <v>-661.83677542112594</v>
      </c>
      <c r="AN82" s="140">
        <f t="shared" si="37"/>
        <v>-110</v>
      </c>
      <c r="AO82" s="140"/>
      <c r="AP82">
        <v>57</v>
      </c>
      <c r="AQ82" s="141">
        <f t="shared" si="38"/>
        <v>-110</v>
      </c>
      <c r="AR82" s="141">
        <f t="shared" si="39"/>
        <v>0.45948107861875598</v>
      </c>
      <c r="AS82" s="141">
        <f t="shared" si="40"/>
        <v>-110.45948107861875</v>
      </c>
      <c r="AT82" s="141">
        <f t="shared" si="41"/>
        <v>661.83677542112594</v>
      </c>
      <c r="AU82" s="140">
        <f t="shared" si="42"/>
        <v>110</v>
      </c>
    </row>
    <row r="83" spans="1:47" x14ac:dyDescent="0.3">
      <c r="A83" s="2"/>
      <c r="B83" s="58">
        <v>58</v>
      </c>
      <c r="C83" s="59">
        <f t="shared" si="9"/>
        <v>876.04</v>
      </c>
      <c r="D83" s="60">
        <f t="shared" si="10"/>
        <v>44.787608295141574</v>
      </c>
      <c r="E83" s="59">
        <f t="shared" si="11"/>
        <v>831.25239170485838</v>
      </c>
      <c r="F83" s="61">
        <f t="shared" si="12"/>
        <v>52913.877562465022</v>
      </c>
      <c r="G83" s="62">
        <f t="shared" si="13"/>
        <v>0.01</v>
      </c>
      <c r="H83" s="60">
        <f t="shared" si="14"/>
        <v>537.45129954169886</v>
      </c>
      <c r="I83" s="59">
        <f t="shared" si="15"/>
        <v>-876.04</v>
      </c>
      <c r="J83" s="59">
        <f t="shared" si="16"/>
        <v>834.72186519339755</v>
      </c>
      <c r="K83" s="65">
        <f t="shared" si="6"/>
        <v>51252.931948859383</v>
      </c>
      <c r="L83" s="2"/>
      <c r="M83" s="58">
        <v>58</v>
      </c>
      <c r="N83" s="59">
        <f t="shared" si="17"/>
        <v>500</v>
      </c>
      <c r="O83" s="60">
        <f t="shared" si="18"/>
        <v>63.072725669405621</v>
      </c>
      <c r="P83" s="59">
        <f t="shared" si="19"/>
        <v>436.9272743305944</v>
      </c>
      <c r="Q83" s="61">
        <f t="shared" si="20"/>
        <v>75250.343528956146</v>
      </c>
      <c r="R83" s="64">
        <f t="shared" si="21"/>
        <v>0.01</v>
      </c>
      <c r="S83" s="60">
        <f t="shared" si="22"/>
        <v>756.87270803286742</v>
      </c>
      <c r="T83" s="59">
        <f t="shared" si="23"/>
        <v>-500</v>
      </c>
      <c r="U83" s="59">
        <f t="shared" si="24"/>
        <v>476.41765639885699</v>
      </c>
      <c r="V83" s="65">
        <f t="shared" si="7"/>
        <v>72177.601744044063</v>
      </c>
      <c r="W83" s="2"/>
      <c r="X83" s="58">
        <v>58</v>
      </c>
      <c r="Y83" s="59">
        <f t="shared" si="25"/>
        <v>1271.3499999999999</v>
      </c>
      <c r="Z83" s="60">
        <f t="shared" si="26"/>
        <v>25.565478337636225</v>
      </c>
      <c r="AA83" s="59">
        <f t="shared" si="27"/>
        <v>1245.7845216623637</v>
      </c>
      <c r="AB83" s="61">
        <f t="shared" si="28"/>
        <v>29432.789483501107</v>
      </c>
      <c r="AC83" s="62">
        <f t="shared" si="29"/>
        <v>0.01</v>
      </c>
      <c r="AD83" s="60">
        <f t="shared" si="30"/>
        <v>306.78574005163472</v>
      </c>
      <c r="AE83" s="59">
        <f t="shared" si="31"/>
        <v>-1271.3499999999999</v>
      </c>
      <c r="AF83" s="59">
        <f t="shared" si="32"/>
        <v>1211.3872326267169</v>
      </c>
      <c r="AG83" s="65">
        <f t="shared" si="8"/>
        <v>29255.986282823953</v>
      </c>
      <c r="AH83" s="2"/>
      <c r="AI83">
        <v>58</v>
      </c>
      <c r="AJ83" s="141">
        <f t="shared" si="33"/>
        <v>120</v>
      </c>
      <c r="AK83" s="141">
        <f t="shared" si="34"/>
        <v>-0.55153064618427161</v>
      </c>
      <c r="AL83" s="141">
        <f t="shared" si="35"/>
        <v>120.55153064618428</v>
      </c>
      <c r="AM83" s="141">
        <f t="shared" si="36"/>
        <v>-782.38830606731017</v>
      </c>
      <c r="AN83" s="140">
        <f t="shared" si="37"/>
        <v>-120</v>
      </c>
      <c r="AO83" s="140"/>
      <c r="AP83">
        <v>58</v>
      </c>
      <c r="AQ83" s="141">
        <f t="shared" si="38"/>
        <v>-120</v>
      </c>
      <c r="AR83" s="141">
        <f t="shared" si="39"/>
        <v>0.55153064618427161</v>
      </c>
      <c r="AS83" s="141">
        <f t="shared" si="40"/>
        <v>-120.55153064618428</v>
      </c>
      <c r="AT83" s="141">
        <f t="shared" si="41"/>
        <v>782.38830606731017</v>
      </c>
      <c r="AU83" s="140">
        <f t="shared" si="42"/>
        <v>120</v>
      </c>
    </row>
    <row r="84" spans="1:47" x14ac:dyDescent="0.3">
      <c r="A84" s="2"/>
      <c r="B84" s="58">
        <v>59</v>
      </c>
      <c r="C84" s="59">
        <f>IF($I$5=1,-PMT($D$19/12,$B$19,$C$19,0,0),ROUND(-PMT($D$19/12,$B$19,$C$19,0,0),2))</f>
        <v>876.04</v>
      </c>
      <c r="D84" s="60">
        <f t="shared" si="10"/>
        <v>44.094897968720851</v>
      </c>
      <c r="E84" s="59">
        <f>IF($I$5&lt;&gt;2,C84-D84,ROUND(C84-D84,2))</f>
        <v>831.94510203127913</v>
      </c>
      <c r="F84" s="61">
        <f t="shared" si="12"/>
        <v>52081.932460433745</v>
      </c>
      <c r="G84" s="62">
        <f t="shared" si="13"/>
        <v>9.9999999999999985E-3</v>
      </c>
      <c r="H84" s="60">
        <f t="shared" si="14"/>
        <v>529.13877562465018</v>
      </c>
      <c r="I84" s="59">
        <f t="shared" si="15"/>
        <v>-876.04</v>
      </c>
      <c r="J84" s="59">
        <f t="shared" si="16"/>
        <v>834.02684321862455</v>
      </c>
      <c r="K84" s="65">
        <f t="shared" si="6"/>
        <v>50418.210083665988</v>
      </c>
      <c r="L84" s="2"/>
      <c r="M84" s="58">
        <v>59</v>
      </c>
      <c r="N84" s="59">
        <f t="shared" si="17"/>
        <v>500</v>
      </c>
      <c r="O84" s="60">
        <f t="shared" si="18"/>
        <v>62.708619607463454</v>
      </c>
      <c r="P84" s="59">
        <f t="shared" si="19"/>
        <v>437.29138039253655</v>
      </c>
      <c r="Q84" s="61">
        <f t="shared" si="20"/>
        <v>74813.052148563613</v>
      </c>
      <c r="R84" s="64">
        <f t="shared" si="21"/>
        <v>0.01</v>
      </c>
      <c r="S84" s="60">
        <f t="shared" si="22"/>
        <v>752.50343528956148</v>
      </c>
      <c r="T84" s="59">
        <f t="shared" si="23"/>
        <v>-500</v>
      </c>
      <c r="U84" s="59">
        <f t="shared" si="24"/>
        <v>476.02097230560628</v>
      </c>
      <c r="V84" s="65">
        <f t="shared" si="7"/>
        <v>71701.184087645204</v>
      </c>
      <c r="W84" s="2"/>
      <c r="X84" s="58">
        <v>59</v>
      </c>
      <c r="Y84" s="59">
        <f t="shared" si="25"/>
        <v>1271.3499999999999</v>
      </c>
      <c r="Z84" s="60">
        <f t="shared" si="26"/>
        <v>24.527324569584255</v>
      </c>
      <c r="AA84" s="59">
        <f t="shared" si="27"/>
        <v>1246.8226754304158</v>
      </c>
      <c r="AB84" s="61">
        <f t="shared" si="28"/>
        <v>28185.966808070691</v>
      </c>
      <c r="AC84" s="62">
        <f t="shared" si="29"/>
        <v>0.01</v>
      </c>
      <c r="AD84" s="60">
        <f t="shared" si="30"/>
        <v>294.32789483501108</v>
      </c>
      <c r="AE84" s="59">
        <f t="shared" si="31"/>
        <v>-1271.3499999999999</v>
      </c>
      <c r="AF84" s="59">
        <f t="shared" si="32"/>
        <v>1210.3785849287865</v>
      </c>
      <c r="AG84" s="65">
        <f t="shared" si="8"/>
        <v>28044.599050197237</v>
      </c>
      <c r="AH84" s="2"/>
      <c r="AI84">
        <v>59</v>
      </c>
      <c r="AJ84" s="141">
        <f t="shared" si="33"/>
        <v>130</v>
      </c>
      <c r="AK84" s="141">
        <f t="shared" si="34"/>
        <v>-0.65199025505609176</v>
      </c>
      <c r="AL84" s="141">
        <f t="shared" si="35"/>
        <v>130.65199025505609</v>
      </c>
      <c r="AM84" s="141">
        <f t="shared" si="36"/>
        <v>-913.0402963223662</v>
      </c>
      <c r="AN84" s="140">
        <f t="shared" si="37"/>
        <v>-130</v>
      </c>
      <c r="AO84" s="140"/>
      <c r="AP84">
        <v>59</v>
      </c>
      <c r="AQ84" s="141">
        <f t="shared" si="38"/>
        <v>-130</v>
      </c>
      <c r="AR84" s="141">
        <f t="shared" si="39"/>
        <v>0.65199025505609176</v>
      </c>
      <c r="AS84" s="141">
        <f t="shared" si="40"/>
        <v>-130.65199025505609</v>
      </c>
      <c r="AT84" s="141">
        <f t="shared" si="41"/>
        <v>913.0402963223662</v>
      </c>
      <c r="AU84" s="140">
        <f t="shared" si="42"/>
        <v>130</v>
      </c>
    </row>
    <row r="85" spans="1:47" x14ac:dyDescent="0.3">
      <c r="A85" s="2"/>
      <c r="B85" s="58">
        <v>60</v>
      </c>
      <c r="C85" s="59">
        <f t="shared" ref="C85:C144" si="43">IF($I$5=1,-PMT($D$19/12,$B$19,$C$19,0,0),ROUND(-PMT($D$19/12,$B$19,$C$19,0,0),2))</f>
        <v>876.04</v>
      </c>
      <c r="D85" s="60">
        <f t="shared" ref="D85:D143" si="44">IF(OR($I$5=1,$I$5=3),F84*$D$19/12,IF($I$5=2,ROUND(F84*$D$19/12,2),ROUNDDOWN(F84*$D$19/12,2)))</f>
        <v>43.401610383694788</v>
      </c>
      <c r="E85" s="59">
        <f t="shared" ref="E85:E144" si="45">IF($I$5&lt;&gt;2,C85-D85,ROUND(C85-D85,2))</f>
        <v>832.63838961630518</v>
      </c>
      <c r="F85" s="61">
        <f t="shared" ref="F85:F143" si="46">IF($I$5&lt;&gt;2,F84-E85,ROUND(F84-E85,2))</f>
        <v>51249.294070817443</v>
      </c>
      <c r="G85" s="62">
        <f>D85*12/F84</f>
        <v>0.01</v>
      </c>
      <c r="H85" s="60">
        <f>G85*F84</f>
        <v>520.81932460433745</v>
      </c>
      <c r="I85" s="59">
        <f>-C85</f>
        <v>-876.04</v>
      </c>
      <c r="J85" s="59">
        <f>C85*(1+$J$21)^(-B85/12)</f>
        <v>833.33239994625023</v>
      </c>
      <c r="K85" s="65">
        <f t="shared" si="6"/>
        <v>49584.183240447361</v>
      </c>
      <c r="L85" s="2"/>
      <c r="M85" s="58">
        <v>60</v>
      </c>
      <c r="N85" s="59">
        <f t="shared" si="17"/>
        <v>500</v>
      </c>
      <c r="O85" s="60">
        <f>IF(OR($I$5=1,$I$5=3),Q84*$O$19/12,IF($I$5=2,ROUND(Q84*$O$19/12,2),ROUNDDOWN(Q84*$O$19/12,2)))</f>
        <v>62.344210123803009</v>
      </c>
      <c r="P85" s="59">
        <f>IF($I$5&lt;&gt;2,N85-O85,ROUND(N85-O85,2))</f>
        <v>437.65578987619699</v>
      </c>
      <c r="Q85" s="61">
        <f t="shared" si="20"/>
        <v>74375.396358687416</v>
      </c>
      <c r="R85" s="64">
        <f t="shared" si="21"/>
        <v>0.01</v>
      </c>
      <c r="S85" s="60">
        <f t="shared" si="22"/>
        <v>748.13052148563611</v>
      </c>
      <c r="T85" s="59">
        <f t="shared" si="23"/>
        <v>-500</v>
      </c>
      <c r="U85" s="59">
        <f t="shared" si="24"/>
        <v>475.62461850714567</v>
      </c>
      <c r="V85" s="65">
        <f t="shared" si="7"/>
        <v>71225.163115339601</v>
      </c>
      <c r="W85" s="2"/>
      <c r="X85" s="58">
        <v>60</v>
      </c>
      <c r="Y85" s="59">
        <f t="shared" si="25"/>
        <v>1271.3499999999999</v>
      </c>
      <c r="Z85" s="60">
        <f>IF(OR($I$5=1,$I$5=3),AB84*$O$19/12,IF($I$5=2,ROUND(AB84*$O$19/12,2),ROUNDDOWN(AB84*$O$19/12,2)))</f>
        <v>23.488305673392244</v>
      </c>
      <c r="AA85" s="59">
        <f>IF($I$5&lt;&gt;2,Y85-Z85,ROUND(Y85-Z85,2))</f>
        <v>1247.8616943266077</v>
      </c>
      <c r="AB85" s="61">
        <f t="shared" si="28"/>
        <v>26938.105113744085</v>
      </c>
      <c r="AC85" s="62">
        <f t="shared" si="29"/>
        <v>0.01</v>
      </c>
      <c r="AD85" s="60">
        <f t="shared" si="30"/>
        <v>281.85966808070691</v>
      </c>
      <c r="AE85" s="59">
        <f t="shared" si="31"/>
        <v>-1271.3499999999999</v>
      </c>
      <c r="AF85" s="59">
        <f t="shared" si="32"/>
        <v>1209.3707770698038</v>
      </c>
      <c r="AG85" s="65">
        <f t="shared" si="8"/>
        <v>26834.220465268452</v>
      </c>
      <c r="AH85" s="2"/>
      <c r="AI85">
        <v>60</v>
      </c>
      <c r="AJ85" s="141">
        <f t="shared" si="33"/>
        <v>140</v>
      </c>
      <c r="AK85" s="141">
        <f t="shared" si="34"/>
        <v>-0.76086691360197189</v>
      </c>
      <c r="AL85" s="141">
        <f t="shared" si="35"/>
        <v>140.76086691360197</v>
      </c>
      <c r="AM85" s="141">
        <f t="shared" si="36"/>
        <v>-1053.8011632359683</v>
      </c>
      <c r="AN85" s="140">
        <f t="shared" si="37"/>
        <v>-140</v>
      </c>
      <c r="AO85" s="140"/>
      <c r="AP85">
        <v>60</v>
      </c>
      <c r="AQ85" s="141">
        <f t="shared" si="38"/>
        <v>-140</v>
      </c>
      <c r="AR85" s="141">
        <f t="shared" si="39"/>
        <v>0.76086691360197189</v>
      </c>
      <c r="AS85" s="141">
        <f t="shared" si="40"/>
        <v>-140.76086691360197</v>
      </c>
      <c r="AT85" s="141">
        <f t="shared" si="41"/>
        <v>1053.8011632359683</v>
      </c>
      <c r="AU85" s="140">
        <f t="shared" si="42"/>
        <v>140</v>
      </c>
    </row>
    <row r="86" spans="1:47" x14ac:dyDescent="0.3">
      <c r="A86" s="2"/>
      <c r="B86" s="58">
        <v>61</v>
      </c>
      <c r="C86" s="59">
        <f t="shared" si="43"/>
        <v>876.04</v>
      </c>
      <c r="D86" s="60">
        <f t="shared" si="44"/>
        <v>42.707745059014535</v>
      </c>
      <c r="E86" s="59">
        <f t="shared" si="45"/>
        <v>833.33225494098542</v>
      </c>
      <c r="F86" s="61">
        <f t="shared" si="46"/>
        <v>50415.961815876457</v>
      </c>
      <c r="G86" s="62">
        <f t="shared" ref="G86:G144" si="47">D86*12/F85</f>
        <v>9.9999999999999985E-3</v>
      </c>
      <c r="H86" s="60">
        <f t="shared" ref="H86:H144" si="48">G86*F85</f>
        <v>512.49294070817439</v>
      </c>
      <c r="I86" s="59">
        <f t="shared" ref="I86:I144" si="49">-C86</f>
        <v>-876.04</v>
      </c>
      <c r="J86" s="59">
        <f t="shared" ref="J86:J144" si="50">C86*(1+$J$21)^(-B86/12)</f>
        <v>832.63853489442363</v>
      </c>
      <c r="K86" s="65">
        <f t="shared" si="6"/>
        <v>48750.850840501109</v>
      </c>
      <c r="L86" s="2"/>
      <c r="M86" s="58">
        <v>61</v>
      </c>
      <c r="N86" s="59">
        <f>IF($I$5=1,-PMT($O$19/12,$M$19-$M$85,$Q$85,0,0),ROUND(-PMT($O$19/12,$M$19-$M$85,$Q$85,0,0),2))</f>
        <v>1271.3499999999999</v>
      </c>
      <c r="O86" s="60">
        <f>IF(OR($I$5=1,$I$5=3),Q85*$O$19/12,IF($I$5=2,ROUND(Q85*$O$19/12,2),ROUNDDOWN(Q85*$O$19/12,2)))</f>
        <v>61.979496965572849</v>
      </c>
      <c r="P86" s="59">
        <f>IF($I$5&lt;&gt;2,N86-O86,ROUND(N86-O86,2))</f>
        <v>1209.370503034427</v>
      </c>
      <c r="Q86" s="61">
        <f>IF($I$5&lt;&gt;2,Q85-P86,ROUND(Q85-P86,2))</f>
        <v>73166.025855652988</v>
      </c>
      <c r="R86" s="64">
        <f t="shared" ref="R86:R145" si="51">O86*12/Q85</f>
        <v>0.01</v>
      </c>
      <c r="S86" s="60">
        <f t="shared" si="22"/>
        <v>743.75396358687419</v>
      </c>
      <c r="T86" s="59">
        <f t="shared" ref="T86:T145" si="52">-N86</f>
        <v>-1271.3499999999999</v>
      </c>
      <c r="U86" s="59">
        <f t="shared" si="24"/>
        <v>1208.3637478160524</v>
      </c>
      <c r="V86" s="65">
        <f t="shared" si="7"/>
        <v>70749.538496832451</v>
      </c>
      <c r="W86" s="2"/>
      <c r="X86" s="58">
        <v>61</v>
      </c>
      <c r="Y86" s="59">
        <f>IF($I$5=1,-PMT($O$19/12,$M$19-$M$85,$AB$85,0,0),ROUND(-PMT($O$19/12,$M$19-$M$85,$AB$85,0,0),2))</f>
        <v>460.47</v>
      </c>
      <c r="Z86" s="60">
        <f>IF(OR($I$5=1,$I$5=3),AB85*$O$19/12,IF($I$5=2,ROUND(AB85*$O$19/12,2),ROUNDDOWN(AB85*$O$19/12,2)))</f>
        <v>22.448420928120072</v>
      </c>
      <c r="AA86" s="59">
        <f>IF($I$5&lt;&gt;2,Y86-Z86,ROUND(Y86-Z86,2))</f>
        <v>438.02157907187996</v>
      </c>
      <c r="AB86" s="61">
        <f>IF($I$5&lt;&gt;2,AB85-AA86,ROUND(AB85-AA86,2))</f>
        <v>26500.083534672205</v>
      </c>
      <c r="AC86" s="62">
        <f t="shared" si="29"/>
        <v>0.01</v>
      </c>
      <c r="AD86" s="60">
        <f t="shared" si="30"/>
        <v>269.38105113744086</v>
      </c>
      <c r="AE86" s="59">
        <f t="shared" si="31"/>
        <v>-460.47</v>
      </c>
      <c r="AF86" s="59">
        <f t="shared" si="32"/>
        <v>437.65704395418129</v>
      </c>
      <c r="AG86" s="65">
        <f t="shared" si="8"/>
        <v>25624.84968819865</v>
      </c>
      <c r="AH86" s="2"/>
      <c r="AI86">
        <v>61</v>
      </c>
      <c r="AJ86" s="141">
        <f t="shared" si="33"/>
        <v>150</v>
      </c>
      <c r="AK86" s="141">
        <f t="shared" si="34"/>
        <v>-0.8781676360299735</v>
      </c>
      <c r="AL86" s="141">
        <f t="shared" si="35"/>
        <v>150.87816763602999</v>
      </c>
      <c r="AM86" s="141">
        <f t="shared" si="36"/>
        <v>-1204.6793308719982</v>
      </c>
      <c r="AN86" s="140">
        <f t="shared" si="37"/>
        <v>-150</v>
      </c>
      <c r="AO86" s="140"/>
      <c r="AP86">
        <v>61</v>
      </c>
      <c r="AQ86" s="141">
        <f t="shared" si="38"/>
        <v>-150</v>
      </c>
      <c r="AR86" s="141">
        <f t="shared" si="39"/>
        <v>0.8781676360299735</v>
      </c>
      <c r="AS86" s="141">
        <f t="shared" si="40"/>
        <v>-150.87816763602999</v>
      </c>
      <c r="AT86" s="141">
        <f t="shared" si="41"/>
        <v>1204.6793308719982</v>
      </c>
      <c r="AU86" s="140">
        <f t="shared" si="42"/>
        <v>150</v>
      </c>
    </row>
    <row r="87" spans="1:47" x14ac:dyDescent="0.3">
      <c r="A87" s="2"/>
      <c r="B87" s="58">
        <v>62</v>
      </c>
      <c r="C87" s="59">
        <f t="shared" si="43"/>
        <v>876.04</v>
      </c>
      <c r="D87" s="60">
        <f t="shared" si="44"/>
        <v>42.013301513230381</v>
      </c>
      <c r="E87" s="59">
        <f t="shared" si="45"/>
        <v>834.02669848676953</v>
      </c>
      <c r="F87" s="61">
        <f t="shared" si="46"/>
        <v>49581.935117389687</v>
      </c>
      <c r="G87" s="62">
        <f t="shared" si="47"/>
        <v>0.01</v>
      </c>
      <c r="H87" s="60">
        <f t="shared" si="48"/>
        <v>504.1596181587646</v>
      </c>
      <c r="I87" s="59">
        <f t="shared" si="49"/>
        <v>-876.04</v>
      </c>
      <c r="J87" s="59">
        <f t="shared" si="50"/>
        <v>831.94524758169666</v>
      </c>
      <c r="K87" s="65">
        <f t="shared" si="6"/>
        <v>47918.212305606685</v>
      </c>
      <c r="L87" s="2"/>
      <c r="M87" s="58">
        <v>62</v>
      </c>
      <c r="N87" s="59">
        <f t="shared" ref="N87:N144" si="53">IF($I$5=1,-PMT($O$19/12,$M$19-$M$85,$Q$85,0,0),ROUND(-PMT($O$19/12,$M$19-$M$85,$Q$85,0,0),2))</f>
        <v>1271.3499999999999</v>
      </c>
      <c r="O87" s="60">
        <f t="shared" si="18"/>
        <v>60.97168821304416</v>
      </c>
      <c r="P87" s="59">
        <f t="shared" si="19"/>
        <v>1210.3783117869557</v>
      </c>
      <c r="Q87" s="61">
        <f t="shared" si="20"/>
        <v>71955.647543866027</v>
      </c>
      <c r="R87" s="64">
        <f t="shared" si="51"/>
        <v>0.01</v>
      </c>
      <c r="S87" s="60">
        <f t="shared" si="22"/>
        <v>731.66025855652993</v>
      </c>
      <c r="T87" s="59">
        <f t="shared" si="52"/>
        <v>-1271.3499999999999</v>
      </c>
      <c r="U87" s="59">
        <f t="shared" si="24"/>
        <v>1207.3576165965617</v>
      </c>
      <c r="V87" s="65">
        <f t="shared" si="7"/>
        <v>69541.174749016398</v>
      </c>
      <c r="W87" s="2"/>
      <c r="X87" s="58">
        <v>62</v>
      </c>
      <c r="Y87" s="59">
        <f t="shared" ref="Y87:Y144" si="54">IF($I$5=1,-PMT($O$19/12,$M$19-$M$85,$AB$85,0,0),ROUND(-PMT($O$19/12,$M$19-$M$85,$AB$85,0,0),2))</f>
        <v>460.47</v>
      </c>
      <c r="Z87" s="60">
        <f t="shared" ref="Z87:Z145" si="55">IF(OR($I$5=1,$I$5=3),AB86*$O$19/12,IF($I$5=2,ROUND(AB86*$O$19/12,2),ROUNDDOWN(AB86*$O$19/12,2)))</f>
        <v>22.08340294556017</v>
      </c>
      <c r="AA87" s="59">
        <f t="shared" ref="AA87:AA144" si="56">IF($I$5&lt;&gt;2,Y87-Z87,ROUND(Y87-Z87,2))</f>
        <v>438.38659705443985</v>
      </c>
      <c r="AB87" s="61">
        <f t="shared" ref="AB87:AB145" si="57">IF($I$5&lt;&gt;2,AB86-AA87,ROUND(AB86-AA87,2))</f>
        <v>26061.696937617766</v>
      </c>
      <c r="AC87" s="62">
        <f t="shared" si="29"/>
        <v>0.01</v>
      </c>
      <c r="AD87" s="60">
        <f t="shared" si="30"/>
        <v>265.00083534672206</v>
      </c>
      <c r="AE87" s="59">
        <f t="shared" si="31"/>
        <v>-460.47</v>
      </c>
      <c r="AF87" s="59">
        <f t="shared" si="32"/>
        <v>437.29263383165556</v>
      </c>
      <c r="AG87" s="65">
        <f t="shared" si="8"/>
        <v>25187.192644244467</v>
      </c>
      <c r="AH87" s="2"/>
      <c r="AI87">
        <v>62</v>
      </c>
      <c r="AJ87" s="141">
        <f t="shared" si="33"/>
        <v>160</v>
      </c>
      <c r="AK87" s="141">
        <f t="shared" si="34"/>
        <v>-1.0038994423933318</v>
      </c>
      <c r="AL87" s="141">
        <f t="shared" si="35"/>
        <v>161.00389944239333</v>
      </c>
      <c r="AM87" s="141">
        <f t="shared" si="36"/>
        <v>-1365.6832303143915</v>
      </c>
      <c r="AN87" s="140">
        <f t="shared" si="37"/>
        <v>-160</v>
      </c>
      <c r="AO87" s="140"/>
      <c r="AP87">
        <v>62</v>
      </c>
      <c r="AQ87" s="141">
        <f t="shared" si="38"/>
        <v>-160</v>
      </c>
      <c r="AR87" s="141">
        <f t="shared" si="39"/>
        <v>1.0038994423933318</v>
      </c>
      <c r="AS87" s="141">
        <f t="shared" si="40"/>
        <v>-161.00389944239333</v>
      </c>
      <c r="AT87" s="141">
        <f t="shared" si="41"/>
        <v>1365.6832303143915</v>
      </c>
      <c r="AU87" s="140">
        <f t="shared" si="42"/>
        <v>160</v>
      </c>
    </row>
    <row r="88" spans="1:47" x14ac:dyDescent="0.3">
      <c r="A88" s="2"/>
      <c r="B88" s="58">
        <v>63</v>
      </c>
      <c r="C88" s="59">
        <f t="shared" si="43"/>
        <v>876.04</v>
      </c>
      <c r="D88" s="60">
        <f t="shared" si="44"/>
        <v>41.318279264491409</v>
      </c>
      <c r="E88" s="59">
        <f t="shared" si="45"/>
        <v>834.7217207355086</v>
      </c>
      <c r="F88" s="61">
        <f t="shared" si="46"/>
        <v>48747.213396654181</v>
      </c>
      <c r="G88" s="62">
        <f t="shared" si="47"/>
        <v>0.01</v>
      </c>
      <c r="H88" s="60">
        <f t="shared" si="48"/>
        <v>495.81935117389691</v>
      </c>
      <c r="I88" s="59">
        <f t="shared" si="49"/>
        <v>-876.04</v>
      </c>
      <c r="J88" s="59">
        <f t="shared" si="50"/>
        <v>831.25253752702076</v>
      </c>
      <c r="K88" s="65">
        <f t="shared" si="6"/>
        <v>47086.267058024991</v>
      </c>
      <c r="L88" s="2"/>
      <c r="M88" s="58">
        <v>63</v>
      </c>
      <c r="N88" s="59">
        <f t="shared" si="53"/>
        <v>1271.3499999999999</v>
      </c>
      <c r="O88" s="60">
        <f t="shared" si="18"/>
        <v>59.963039619888356</v>
      </c>
      <c r="P88" s="59">
        <f t="shared" si="19"/>
        <v>1211.3869603801115</v>
      </c>
      <c r="Q88" s="61">
        <f t="shared" si="20"/>
        <v>70744.260583485913</v>
      </c>
      <c r="R88" s="64">
        <f t="shared" si="51"/>
        <v>0.01</v>
      </c>
      <c r="S88" s="60">
        <f t="shared" si="22"/>
        <v>719.5564754386603</v>
      </c>
      <c r="T88" s="59">
        <f t="shared" si="52"/>
        <v>-1271.3499999999999</v>
      </c>
      <c r="U88" s="59">
        <f t="shared" si="24"/>
        <v>1206.3523231215274</v>
      </c>
      <c r="V88" s="65">
        <f t="shared" si="7"/>
        <v>68333.817132419834</v>
      </c>
      <c r="W88" s="2"/>
      <c r="X88" s="58">
        <v>63</v>
      </c>
      <c r="Y88" s="59">
        <f t="shared" si="54"/>
        <v>460.47</v>
      </c>
      <c r="Z88" s="60">
        <f t="shared" si="55"/>
        <v>21.718080781348139</v>
      </c>
      <c r="AA88" s="59">
        <f t="shared" si="56"/>
        <v>438.75191921865189</v>
      </c>
      <c r="AB88" s="61">
        <f t="shared" si="57"/>
        <v>25622.945018399114</v>
      </c>
      <c r="AC88" s="62">
        <f t="shared" si="29"/>
        <v>0.01</v>
      </c>
      <c r="AD88" s="60">
        <f t="shared" si="30"/>
        <v>260.61696937617768</v>
      </c>
      <c r="AE88" s="59">
        <f t="shared" si="31"/>
        <v>-460.47</v>
      </c>
      <c r="AF88" s="59">
        <f t="shared" si="32"/>
        <v>436.9285271310427</v>
      </c>
      <c r="AG88" s="65">
        <f t="shared" si="8"/>
        <v>24749.900010412814</v>
      </c>
      <c r="AH88" s="2"/>
      <c r="AI88">
        <v>63</v>
      </c>
      <c r="AJ88" s="141">
        <f t="shared" si="33"/>
        <v>170</v>
      </c>
      <c r="AK88" s="141">
        <f t="shared" si="34"/>
        <v>-1.1380693585953263</v>
      </c>
      <c r="AL88" s="141">
        <f t="shared" si="35"/>
        <v>171.13806935859532</v>
      </c>
      <c r="AM88" s="141">
        <f t="shared" si="36"/>
        <v>-1536.8212996729867</v>
      </c>
      <c r="AN88" s="140">
        <f t="shared" si="37"/>
        <v>-170</v>
      </c>
      <c r="AO88" s="140"/>
      <c r="AP88">
        <v>63</v>
      </c>
      <c r="AQ88" s="141">
        <f t="shared" si="38"/>
        <v>-170</v>
      </c>
      <c r="AR88" s="141">
        <f t="shared" si="39"/>
        <v>1.1380693585953263</v>
      </c>
      <c r="AS88" s="141">
        <f t="shared" si="40"/>
        <v>-171.13806935859532</v>
      </c>
      <c r="AT88" s="141">
        <f t="shared" si="41"/>
        <v>1536.8212996729867</v>
      </c>
      <c r="AU88" s="140">
        <f t="shared" si="42"/>
        <v>170</v>
      </c>
    </row>
    <row r="89" spans="1:47" x14ac:dyDescent="0.3">
      <c r="A89" s="2"/>
      <c r="B89" s="58">
        <v>64</v>
      </c>
      <c r="C89" s="59">
        <f t="shared" si="43"/>
        <v>876.04</v>
      </c>
      <c r="D89" s="60">
        <f t="shared" si="44"/>
        <v>40.62267783054515</v>
      </c>
      <c r="E89" s="59">
        <f t="shared" si="45"/>
        <v>835.41732216945479</v>
      </c>
      <c r="F89" s="61">
        <f t="shared" si="46"/>
        <v>47911.796074484722</v>
      </c>
      <c r="G89" s="62">
        <f t="shared" si="47"/>
        <v>0.01</v>
      </c>
      <c r="H89" s="60">
        <f t="shared" si="48"/>
        <v>487.47213396654183</v>
      </c>
      <c r="I89" s="59">
        <f t="shared" si="49"/>
        <v>-876.04</v>
      </c>
      <c r="J89" s="59">
        <f t="shared" si="50"/>
        <v>830.56040424974844</v>
      </c>
      <c r="K89" s="65">
        <f t="shared" si="6"/>
        <v>46255.014520497971</v>
      </c>
      <c r="L89" s="2"/>
      <c r="M89" s="58">
        <v>64</v>
      </c>
      <c r="N89" s="59">
        <f t="shared" si="53"/>
        <v>1271.3499999999999</v>
      </c>
      <c r="O89" s="60">
        <f t="shared" si="18"/>
        <v>58.953550486238264</v>
      </c>
      <c r="P89" s="59">
        <f t="shared" si="19"/>
        <v>1212.3964495137616</v>
      </c>
      <c r="Q89" s="61">
        <f t="shared" si="20"/>
        <v>69531.864133972151</v>
      </c>
      <c r="R89" s="64">
        <f t="shared" si="51"/>
        <v>0.01</v>
      </c>
      <c r="S89" s="60">
        <f t="shared" si="22"/>
        <v>707.44260583485914</v>
      </c>
      <c r="T89" s="59">
        <f t="shared" si="52"/>
        <v>-1271.3499999999999</v>
      </c>
      <c r="U89" s="59">
        <f t="shared" si="24"/>
        <v>1205.3478666934102</v>
      </c>
      <c r="V89" s="65">
        <f t="shared" si="7"/>
        <v>67127.464809298312</v>
      </c>
      <c r="W89" s="2"/>
      <c r="X89" s="58">
        <v>64</v>
      </c>
      <c r="Y89" s="59">
        <f t="shared" si="54"/>
        <v>460.47</v>
      </c>
      <c r="Z89" s="60">
        <f t="shared" si="55"/>
        <v>21.352454181999263</v>
      </c>
      <c r="AA89" s="59">
        <f t="shared" si="56"/>
        <v>439.11754581800074</v>
      </c>
      <c r="AB89" s="61">
        <f t="shared" si="57"/>
        <v>25183.827472581113</v>
      </c>
      <c r="AC89" s="62">
        <f t="shared" si="29"/>
        <v>0.01</v>
      </c>
      <c r="AD89" s="60">
        <f t="shared" si="30"/>
        <v>256.22945018399116</v>
      </c>
      <c r="AE89" s="59">
        <f t="shared" si="31"/>
        <v>-460.47</v>
      </c>
      <c r="AF89" s="59">
        <f t="shared" si="32"/>
        <v>436.56472359970178</v>
      </c>
      <c r="AG89" s="65">
        <f t="shared" si="8"/>
        <v>24312.97148328177</v>
      </c>
      <c r="AH89" s="2"/>
      <c r="AI89">
        <v>64</v>
      </c>
      <c r="AJ89" s="141">
        <f t="shared" si="33"/>
        <v>180</v>
      </c>
      <c r="AK89" s="141">
        <f t="shared" si="34"/>
        <v>-1.2806844163941555</v>
      </c>
      <c r="AL89" s="141">
        <f t="shared" si="35"/>
        <v>181.28068441639417</v>
      </c>
      <c r="AM89" s="141">
        <f t="shared" si="36"/>
        <v>-1718.1019840893809</v>
      </c>
      <c r="AN89" s="140">
        <f t="shared" si="37"/>
        <v>-180</v>
      </c>
      <c r="AO89" s="140"/>
      <c r="AP89">
        <v>64</v>
      </c>
      <c r="AQ89" s="141">
        <f t="shared" si="38"/>
        <v>-180</v>
      </c>
      <c r="AR89" s="141">
        <f t="shared" si="39"/>
        <v>1.2806844163941555</v>
      </c>
      <c r="AS89" s="141">
        <f t="shared" si="40"/>
        <v>-181.28068441639417</v>
      </c>
      <c r="AT89" s="141">
        <f t="shared" si="41"/>
        <v>1718.1019840893809</v>
      </c>
      <c r="AU89" s="140">
        <f t="shared" si="42"/>
        <v>180</v>
      </c>
    </row>
    <row r="90" spans="1:47" x14ac:dyDescent="0.3">
      <c r="A90" s="2"/>
      <c r="B90" s="58">
        <v>65</v>
      </c>
      <c r="C90" s="59">
        <f t="shared" si="43"/>
        <v>876.04</v>
      </c>
      <c r="D90" s="60">
        <f t="shared" si="44"/>
        <v>39.92649672873727</v>
      </c>
      <c r="E90" s="59">
        <f t="shared" si="45"/>
        <v>836.11350327126274</v>
      </c>
      <c r="F90" s="61">
        <f t="shared" si="46"/>
        <v>47075.68257121346</v>
      </c>
      <c r="G90" s="62">
        <f t="shared" si="47"/>
        <v>0.01</v>
      </c>
      <c r="H90" s="60">
        <f t="shared" si="48"/>
        <v>479.11796074484721</v>
      </c>
      <c r="I90" s="59">
        <f t="shared" si="49"/>
        <v>-876.04</v>
      </c>
      <c r="J90" s="59">
        <f t="shared" si="50"/>
        <v>829.8688472696324</v>
      </c>
      <c r="K90" s="65">
        <f t="shared" ref="K90:K143" si="58">J90+K91</f>
        <v>45424.45411624822</v>
      </c>
      <c r="L90" s="2"/>
      <c r="M90" s="58">
        <v>65</v>
      </c>
      <c r="N90" s="59">
        <f t="shared" si="53"/>
        <v>1271.3499999999999</v>
      </c>
      <c r="O90" s="60">
        <f t="shared" si="18"/>
        <v>57.943220111643456</v>
      </c>
      <c r="P90" s="59">
        <f t="shared" si="19"/>
        <v>1213.4067798883564</v>
      </c>
      <c r="Q90" s="61">
        <f t="shared" si="20"/>
        <v>68318.457354083788</v>
      </c>
      <c r="R90" s="64">
        <f t="shared" si="51"/>
        <v>0.01</v>
      </c>
      <c r="S90" s="60">
        <f t="shared" si="22"/>
        <v>695.31864133972147</v>
      </c>
      <c r="T90" s="59">
        <f t="shared" si="52"/>
        <v>-1271.3499999999999</v>
      </c>
      <c r="U90" s="59">
        <f t="shared" si="24"/>
        <v>1204.3442466152519</v>
      </c>
      <c r="V90" s="65">
        <f t="shared" ref="V90:V144" si="59">V91+U90</f>
        <v>65922.116942604902</v>
      </c>
      <c r="W90" s="2"/>
      <c r="X90" s="58">
        <v>65</v>
      </c>
      <c r="Y90" s="59">
        <f t="shared" si="54"/>
        <v>460.47</v>
      </c>
      <c r="Z90" s="60">
        <f t="shared" si="55"/>
        <v>20.986522893817597</v>
      </c>
      <c r="AA90" s="59">
        <f t="shared" si="56"/>
        <v>439.48347710618242</v>
      </c>
      <c r="AB90" s="61">
        <f t="shared" si="57"/>
        <v>24744.34399547493</v>
      </c>
      <c r="AC90" s="62">
        <f t="shared" si="29"/>
        <v>1.0000000000000002E-2</v>
      </c>
      <c r="AD90" s="60">
        <f t="shared" si="30"/>
        <v>251.83827472581117</v>
      </c>
      <c r="AE90" s="59">
        <f t="shared" si="31"/>
        <v>-460.47</v>
      </c>
      <c r="AF90" s="59">
        <f t="shared" si="32"/>
        <v>436.20122298520238</v>
      </c>
      <c r="AG90" s="65">
        <f t="shared" ref="AG90:AG143" si="60">AG91+AF90</f>
        <v>23876.406759682068</v>
      </c>
      <c r="AH90" s="2"/>
      <c r="AI90">
        <v>65</v>
      </c>
      <c r="AJ90" s="141">
        <f t="shared" si="33"/>
        <v>190</v>
      </c>
      <c r="AK90" s="141">
        <f t="shared" si="34"/>
        <v>-1.4317516534078176</v>
      </c>
      <c r="AL90" s="141">
        <f t="shared" si="35"/>
        <v>191.43175165340782</v>
      </c>
      <c r="AM90" s="141">
        <f t="shared" si="36"/>
        <v>-1909.5337357427888</v>
      </c>
      <c r="AN90" s="140">
        <f t="shared" si="37"/>
        <v>-190</v>
      </c>
      <c r="AO90" s="140"/>
      <c r="AP90">
        <v>65</v>
      </c>
      <c r="AQ90" s="141">
        <f t="shared" si="38"/>
        <v>-190</v>
      </c>
      <c r="AR90" s="141">
        <f t="shared" si="39"/>
        <v>1.4317516534078176</v>
      </c>
      <c r="AS90" s="141">
        <f t="shared" si="40"/>
        <v>-191.43175165340782</v>
      </c>
      <c r="AT90" s="141">
        <f t="shared" si="41"/>
        <v>1909.5337357427888</v>
      </c>
      <c r="AU90" s="140">
        <f t="shared" si="42"/>
        <v>190</v>
      </c>
    </row>
    <row r="91" spans="1:47" x14ac:dyDescent="0.3">
      <c r="A91" s="2"/>
      <c r="B91" s="58">
        <v>66</v>
      </c>
      <c r="C91" s="59">
        <f t="shared" si="43"/>
        <v>876.04</v>
      </c>
      <c r="D91" s="60">
        <f t="shared" si="44"/>
        <v>39.229735476011221</v>
      </c>
      <c r="E91" s="59">
        <f t="shared" si="45"/>
        <v>836.81026452398874</v>
      </c>
      <c r="F91" s="61">
        <f t="shared" si="46"/>
        <v>46238.872306689474</v>
      </c>
      <c r="G91" s="62">
        <f t="shared" si="47"/>
        <v>0.01</v>
      </c>
      <c r="H91" s="60">
        <f t="shared" si="48"/>
        <v>470.75682571213463</v>
      </c>
      <c r="I91" s="59">
        <f t="shared" si="49"/>
        <v>-876.04</v>
      </c>
      <c r="J91" s="59">
        <f t="shared" si="50"/>
        <v>829.17786610682526</v>
      </c>
      <c r="K91" s="65">
        <f t="shared" si="58"/>
        <v>44594.58526897859</v>
      </c>
      <c r="L91" s="2"/>
      <c r="M91" s="58">
        <v>66</v>
      </c>
      <c r="N91" s="59">
        <f t="shared" si="53"/>
        <v>1271.3499999999999</v>
      </c>
      <c r="O91" s="60">
        <f t="shared" ref="O91:O145" si="61">IF(OR($I$5=1,$I$5=3),Q90*$O$19/12,IF($I$5=2,ROUND(Q90*$O$19/12,2),ROUNDDOWN(Q90*$O$19/12,2)))</f>
        <v>56.93204779506982</v>
      </c>
      <c r="P91" s="59">
        <f t="shared" ref="P91:P144" si="62">IF($I$5&lt;&gt;2,N91-O91,ROUND(N91-O91,2))</f>
        <v>1214.4179522049301</v>
      </c>
      <c r="Q91" s="61">
        <f t="shared" ref="Q91:Q145" si="63">IF($I$5&lt;&gt;2,Q90-P91,ROUND(Q90-P91,2))</f>
        <v>67104.039401878865</v>
      </c>
      <c r="R91" s="64">
        <f t="shared" si="51"/>
        <v>0.01</v>
      </c>
      <c r="S91" s="60">
        <f t="shared" ref="S91:S145" si="64">R91*Q90</f>
        <v>683.18457354083785</v>
      </c>
      <c r="T91" s="59">
        <f t="shared" si="52"/>
        <v>-1271.3499999999999</v>
      </c>
      <c r="U91" s="59">
        <f t="shared" ref="U91:U145" si="65">N91*(1+$U$21)^(-M91/12)</f>
        <v>1203.3414621906752</v>
      </c>
      <c r="V91" s="65">
        <f t="shared" si="59"/>
        <v>64717.772695989654</v>
      </c>
      <c r="W91" s="2"/>
      <c r="X91" s="58">
        <v>66</v>
      </c>
      <c r="Y91" s="59">
        <f t="shared" si="54"/>
        <v>460.47</v>
      </c>
      <c r="Z91" s="60">
        <f t="shared" si="55"/>
        <v>20.620286662895776</v>
      </c>
      <c r="AA91" s="59">
        <f t="shared" si="56"/>
        <v>439.84971333710428</v>
      </c>
      <c r="AB91" s="61">
        <f t="shared" si="57"/>
        <v>24304.494282137824</v>
      </c>
      <c r="AC91" s="62">
        <f t="shared" ref="AC91:AC145" si="66">Z91*12/AB90</f>
        <v>0.01</v>
      </c>
      <c r="AD91" s="60">
        <f t="shared" ref="AD91:AD145" si="67">AC91*AB90</f>
        <v>247.44343995474929</v>
      </c>
      <c r="AE91" s="59">
        <f t="shared" ref="AE91:AE145" si="68">-Y91</f>
        <v>-460.47</v>
      </c>
      <c r="AF91" s="59">
        <f t="shared" ref="AF91:AF145" si="69">Y91*(1+$AF$21)^(-X91/12)</f>
        <v>435.83802503532434</v>
      </c>
      <c r="AG91" s="65">
        <f t="shared" si="60"/>
        <v>23440.205536696867</v>
      </c>
      <c r="AH91" s="2"/>
      <c r="AI91">
        <v>66</v>
      </c>
      <c r="AJ91" s="141">
        <f t="shared" si="33"/>
        <v>200</v>
      </c>
      <c r="AK91" s="141">
        <f t="shared" si="34"/>
        <v>-1.5912781131189908</v>
      </c>
      <c r="AL91" s="141">
        <f t="shared" si="35"/>
        <v>201.59127811311899</v>
      </c>
      <c r="AM91" s="141">
        <f t="shared" si="36"/>
        <v>-2111.125013855908</v>
      </c>
      <c r="AN91" s="140">
        <f t="shared" si="37"/>
        <v>-200</v>
      </c>
      <c r="AO91" s="140"/>
      <c r="AP91">
        <v>66</v>
      </c>
      <c r="AQ91" s="141">
        <f t="shared" si="38"/>
        <v>-200</v>
      </c>
      <c r="AR91" s="141">
        <f t="shared" si="39"/>
        <v>1.5912781131189908</v>
      </c>
      <c r="AS91" s="141">
        <f t="shared" si="40"/>
        <v>-201.59127811311899</v>
      </c>
      <c r="AT91" s="141">
        <f t="shared" si="41"/>
        <v>2111.125013855908</v>
      </c>
      <c r="AU91" s="140">
        <f t="shared" si="42"/>
        <v>200</v>
      </c>
    </row>
    <row r="92" spans="1:47" x14ac:dyDescent="0.3">
      <c r="A92" s="2"/>
      <c r="B92" s="58">
        <v>67</v>
      </c>
      <c r="C92" s="59">
        <f t="shared" si="43"/>
        <v>876.04</v>
      </c>
      <c r="D92" s="60">
        <f t="shared" si="44"/>
        <v>38.532393588907894</v>
      </c>
      <c r="E92" s="59">
        <f t="shared" si="45"/>
        <v>837.50760641109207</v>
      </c>
      <c r="F92" s="61">
        <f t="shared" si="46"/>
        <v>45401.364700278384</v>
      </c>
      <c r="G92" s="62">
        <f t="shared" si="47"/>
        <v>0.01</v>
      </c>
      <c r="H92" s="60">
        <f t="shared" si="48"/>
        <v>462.38872306689473</v>
      </c>
      <c r="I92" s="59">
        <f t="shared" si="49"/>
        <v>-876.04</v>
      </c>
      <c r="J92" s="59">
        <f t="shared" si="50"/>
        <v>828.48746028187884</v>
      </c>
      <c r="K92" s="65">
        <f t="shared" si="58"/>
        <v>43765.407402871766</v>
      </c>
      <c r="L92" s="2"/>
      <c r="M92" s="58">
        <v>67</v>
      </c>
      <c r="N92" s="59">
        <f t="shared" si="53"/>
        <v>1271.3499999999999</v>
      </c>
      <c r="O92" s="60">
        <f t="shared" si="61"/>
        <v>55.920032834899054</v>
      </c>
      <c r="P92" s="59">
        <f t="shared" si="62"/>
        <v>1215.4299671651008</v>
      </c>
      <c r="Q92" s="61">
        <f t="shared" si="63"/>
        <v>65888.60943471377</v>
      </c>
      <c r="R92" s="64">
        <f t="shared" si="51"/>
        <v>0.01</v>
      </c>
      <c r="S92" s="60">
        <f t="shared" si="64"/>
        <v>671.04039401878867</v>
      </c>
      <c r="T92" s="59">
        <f t="shared" si="52"/>
        <v>-1271.3499999999999</v>
      </c>
      <c r="U92" s="59">
        <f t="shared" si="65"/>
        <v>1202.3395127238809</v>
      </c>
      <c r="V92" s="65">
        <f t="shared" si="59"/>
        <v>63514.431233798976</v>
      </c>
      <c r="W92" s="2"/>
      <c r="X92" s="58">
        <v>67</v>
      </c>
      <c r="Y92" s="59">
        <f t="shared" si="54"/>
        <v>460.47</v>
      </c>
      <c r="Z92" s="60">
        <f t="shared" si="55"/>
        <v>20.253745235114852</v>
      </c>
      <c r="AA92" s="59">
        <f t="shared" si="56"/>
        <v>440.21625476488515</v>
      </c>
      <c r="AB92" s="61">
        <f t="shared" si="57"/>
        <v>23864.27802737294</v>
      </c>
      <c r="AC92" s="62">
        <f t="shared" si="66"/>
        <v>0.01</v>
      </c>
      <c r="AD92" s="60">
        <f t="shared" si="67"/>
        <v>243.04494282137824</v>
      </c>
      <c r="AE92" s="59">
        <f t="shared" si="68"/>
        <v>-460.47</v>
      </c>
      <c r="AF92" s="59">
        <f t="shared" si="69"/>
        <v>435.4751294980573</v>
      </c>
      <c r="AG92" s="65">
        <f t="shared" si="60"/>
        <v>23004.367511661541</v>
      </c>
      <c r="AH92" s="2"/>
      <c r="AI92">
        <v>67</v>
      </c>
      <c r="AJ92" s="141">
        <f t="shared" si="33"/>
        <v>210</v>
      </c>
      <c r="AK92" s="141">
        <f t="shared" si="34"/>
        <v>-1.7592708448799235</v>
      </c>
      <c r="AL92" s="141">
        <f t="shared" si="35"/>
        <v>211.75927084487992</v>
      </c>
      <c r="AM92" s="141">
        <f t="shared" si="36"/>
        <v>-2322.8842847007882</v>
      </c>
      <c r="AN92" s="140">
        <f t="shared" si="37"/>
        <v>-210</v>
      </c>
      <c r="AO92" s="140"/>
      <c r="AP92">
        <v>67</v>
      </c>
      <c r="AQ92" s="141">
        <f t="shared" ref="AQ92:AQ144" si="70">AQ91-10</f>
        <v>-210</v>
      </c>
      <c r="AR92" s="141">
        <f t="shared" si="39"/>
        <v>1.7592708448799235</v>
      </c>
      <c r="AS92" s="141">
        <f t="shared" si="40"/>
        <v>-211.75927084487992</v>
      </c>
      <c r="AT92" s="141">
        <f t="shared" si="41"/>
        <v>2322.8842847007882</v>
      </c>
      <c r="AU92" s="140">
        <f t="shared" si="42"/>
        <v>210</v>
      </c>
    </row>
    <row r="93" spans="1:47" x14ac:dyDescent="0.3">
      <c r="A93" s="2"/>
      <c r="B93" s="58">
        <v>68</v>
      </c>
      <c r="C93" s="59">
        <f t="shared" si="43"/>
        <v>876.04</v>
      </c>
      <c r="D93" s="60">
        <f t="shared" si="44"/>
        <v>37.83447058356532</v>
      </c>
      <c r="E93" s="59">
        <f t="shared" si="45"/>
        <v>838.20552941643462</v>
      </c>
      <c r="F93" s="61">
        <f t="shared" si="46"/>
        <v>44563.159170861953</v>
      </c>
      <c r="G93" s="62">
        <f t="shared" si="47"/>
        <v>0.01</v>
      </c>
      <c r="H93" s="60">
        <f t="shared" si="48"/>
        <v>454.01364700278384</v>
      </c>
      <c r="I93" s="59">
        <f t="shared" si="49"/>
        <v>-876.04</v>
      </c>
      <c r="J93" s="59">
        <f t="shared" si="50"/>
        <v>827.79762931574442</v>
      </c>
      <c r="K93" s="65">
        <f t="shared" si="58"/>
        <v>42936.919942589884</v>
      </c>
      <c r="L93" s="2"/>
      <c r="M93" s="58">
        <v>68</v>
      </c>
      <c r="N93" s="59">
        <f t="shared" si="53"/>
        <v>1271.3499999999999</v>
      </c>
      <c r="O93" s="60">
        <f t="shared" si="61"/>
        <v>54.907174528928145</v>
      </c>
      <c r="P93" s="59">
        <f t="shared" si="62"/>
        <v>1216.4428254710717</v>
      </c>
      <c r="Q93" s="61">
        <f t="shared" si="63"/>
        <v>64672.166609242697</v>
      </c>
      <c r="R93" s="64">
        <f t="shared" si="51"/>
        <v>0.01</v>
      </c>
      <c r="S93" s="60">
        <f t="shared" si="64"/>
        <v>658.88609434713771</v>
      </c>
      <c r="T93" s="59">
        <f t="shared" si="52"/>
        <v>-1271.3499999999999</v>
      </c>
      <c r="U93" s="59">
        <f t="shared" si="65"/>
        <v>1201.3383975196514</v>
      </c>
      <c r="V93" s="65">
        <f t="shared" si="59"/>
        <v>62312.091721075092</v>
      </c>
      <c r="W93" s="2"/>
      <c r="X93" s="58">
        <v>68</v>
      </c>
      <c r="Y93" s="59">
        <f t="shared" si="54"/>
        <v>460.47</v>
      </c>
      <c r="Z93" s="60">
        <f t="shared" si="55"/>
        <v>19.886898356144119</v>
      </c>
      <c r="AA93" s="59">
        <f t="shared" si="56"/>
        <v>440.58310164385591</v>
      </c>
      <c r="AB93" s="61">
        <f t="shared" si="57"/>
        <v>23423.694925729083</v>
      </c>
      <c r="AC93" s="62">
        <f t="shared" si="66"/>
        <v>1.0000000000000002E-2</v>
      </c>
      <c r="AD93" s="60">
        <f t="shared" si="67"/>
        <v>238.64278027372944</v>
      </c>
      <c r="AE93" s="59">
        <f t="shared" si="68"/>
        <v>-460.47</v>
      </c>
      <c r="AF93" s="59">
        <f t="shared" si="69"/>
        <v>435.11253612160095</v>
      </c>
      <c r="AG93" s="65">
        <f t="shared" si="60"/>
        <v>22568.892382163485</v>
      </c>
      <c r="AH93" s="2"/>
      <c r="AI93">
        <v>68</v>
      </c>
      <c r="AJ93" s="141">
        <f t="shared" si="33"/>
        <v>220</v>
      </c>
      <c r="AK93" s="141">
        <f t="shared" si="34"/>
        <v>-1.9357369039173236</v>
      </c>
      <c r="AL93" s="141">
        <f t="shared" si="35"/>
        <v>221.93573690391733</v>
      </c>
      <c r="AM93" s="141">
        <f t="shared" si="36"/>
        <v>-2544.8200216047053</v>
      </c>
      <c r="AN93" s="140">
        <f t="shared" si="37"/>
        <v>-220</v>
      </c>
      <c r="AO93" s="140"/>
      <c r="AP93">
        <v>68</v>
      </c>
      <c r="AQ93" s="141">
        <f t="shared" si="70"/>
        <v>-220</v>
      </c>
      <c r="AR93" s="141">
        <f t="shared" si="39"/>
        <v>1.9357369039173236</v>
      </c>
      <c r="AS93" s="141">
        <f t="shared" si="40"/>
        <v>-221.93573690391733</v>
      </c>
      <c r="AT93" s="141">
        <f t="shared" si="41"/>
        <v>2544.8200216047053</v>
      </c>
      <c r="AU93" s="140">
        <f t="shared" si="42"/>
        <v>220</v>
      </c>
    </row>
    <row r="94" spans="1:47" x14ac:dyDescent="0.3">
      <c r="A94" s="2"/>
      <c r="B94" s="58">
        <v>69</v>
      </c>
      <c r="C94" s="59">
        <f t="shared" si="43"/>
        <v>876.04</v>
      </c>
      <c r="D94" s="60">
        <f t="shared" si="44"/>
        <v>37.135965975718292</v>
      </c>
      <c r="E94" s="59">
        <f t="shared" si="45"/>
        <v>838.90403402428171</v>
      </c>
      <c r="F94" s="61">
        <f t="shared" si="46"/>
        <v>43724.255136837673</v>
      </c>
      <c r="G94" s="62">
        <f t="shared" si="47"/>
        <v>0.01</v>
      </c>
      <c r="H94" s="60">
        <f t="shared" si="48"/>
        <v>445.63159170861951</v>
      </c>
      <c r="I94" s="59">
        <f t="shared" si="49"/>
        <v>-876.04</v>
      </c>
      <c r="J94" s="59">
        <f t="shared" si="50"/>
        <v>827.10837272977233</v>
      </c>
      <c r="K94" s="65">
        <f t="shared" si="58"/>
        <v>42109.122313274136</v>
      </c>
      <c r="L94" s="2"/>
      <c r="M94" s="58">
        <v>69</v>
      </c>
      <c r="N94" s="59">
        <f t="shared" si="53"/>
        <v>1271.3499999999999</v>
      </c>
      <c r="O94" s="60">
        <f t="shared" si="61"/>
        <v>53.893472174368917</v>
      </c>
      <c r="P94" s="59">
        <f t="shared" si="62"/>
        <v>1217.4565278256309</v>
      </c>
      <c r="Q94" s="61">
        <f t="shared" si="63"/>
        <v>63454.710081417063</v>
      </c>
      <c r="R94" s="64">
        <f t="shared" si="51"/>
        <v>0.01</v>
      </c>
      <c r="S94" s="60">
        <f t="shared" si="64"/>
        <v>646.72166609242697</v>
      </c>
      <c r="T94" s="59">
        <f t="shared" si="52"/>
        <v>-1271.3499999999999</v>
      </c>
      <c r="U94" s="59">
        <f t="shared" si="65"/>
        <v>1200.3381158833463</v>
      </c>
      <c r="V94" s="65">
        <f t="shared" si="59"/>
        <v>61110.753323555444</v>
      </c>
      <c r="W94" s="2"/>
      <c r="X94" s="58">
        <v>69</v>
      </c>
      <c r="Y94" s="59">
        <f t="shared" si="54"/>
        <v>460.47</v>
      </c>
      <c r="Z94" s="60">
        <f t="shared" si="55"/>
        <v>19.519745771440903</v>
      </c>
      <c r="AA94" s="59">
        <f t="shared" si="56"/>
        <v>440.95025422855912</v>
      </c>
      <c r="AB94" s="61">
        <f t="shared" si="57"/>
        <v>22982.744671500524</v>
      </c>
      <c r="AC94" s="62">
        <f t="shared" si="66"/>
        <v>0.01</v>
      </c>
      <c r="AD94" s="60">
        <f t="shared" si="67"/>
        <v>234.23694925729083</v>
      </c>
      <c r="AE94" s="59">
        <f t="shared" si="68"/>
        <v>-460.47</v>
      </c>
      <c r="AF94" s="59">
        <f t="shared" si="69"/>
        <v>434.75024465436456</v>
      </c>
      <c r="AG94" s="65">
        <f t="shared" si="60"/>
        <v>22133.779846041885</v>
      </c>
      <c r="AH94" s="2"/>
      <c r="AI94">
        <v>69</v>
      </c>
      <c r="AJ94" s="141">
        <f t="shared" si="33"/>
        <v>230</v>
      </c>
      <c r="AK94" s="141">
        <f t="shared" si="34"/>
        <v>-2.1206833513372545</v>
      </c>
      <c r="AL94" s="141">
        <f t="shared" si="35"/>
        <v>232.12068335133725</v>
      </c>
      <c r="AM94" s="141">
        <f t="shared" si="36"/>
        <v>-2776.9407049560427</v>
      </c>
      <c r="AN94" s="140">
        <f t="shared" si="37"/>
        <v>-230</v>
      </c>
      <c r="AO94" s="140"/>
      <c r="AP94">
        <v>69</v>
      </c>
      <c r="AQ94" s="141">
        <f t="shared" si="70"/>
        <v>-230</v>
      </c>
      <c r="AR94" s="141">
        <f t="shared" si="39"/>
        <v>2.1206833513372545</v>
      </c>
      <c r="AS94" s="141">
        <f t="shared" si="40"/>
        <v>-232.12068335133725</v>
      </c>
      <c r="AT94" s="141">
        <f t="shared" si="41"/>
        <v>2776.9407049560427</v>
      </c>
      <c r="AU94" s="140">
        <f t="shared" si="42"/>
        <v>230</v>
      </c>
    </row>
    <row r="95" spans="1:47" x14ac:dyDescent="0.3">
      <c r="A95" s="2"/>
      <c r="B95" s="58">
        <v>70</v>
      </c>
      <c r="C95" s="59">
        <f t="shared" si="43"/>
        <v>876.04</v>
      </c>
      <c r="D95" s="60">
        <f t="shared" si="44"/>
        <v>36.436879280698058</v>
      </c>
      <c r="E95" s="59">
        <f t="shared" si="45"/>
        <v>839.60312071930196</v>
      </c>
      <c r="F95" s="61">
        <f t="shared" si="46"/>
        <v>42884.652016118373</v>
      </c>
      <c r="G95" s="62">
        <f t="shared" si="47"/>
        <v>9.9999999999999985E-3</v>
      </c>
      <c r="H95" s="60">
        <f t="shared" si="48"/>
        <v>437.24255136837667</v>
      </c>
      <c r="I95" s="59">
        <f t="shared" si="49"/>
        <v>-876.04</v>
      </c>
      <c r="J95" s="59">
        <f t="shared" si="50"/>
        <v>826.41969004571115</v>
      </c>
      <c r="K95" s="65">
        <f t="shared" si="58"/>
        <v>41282.013940544362</v>
      </c>
      <c r="L95" s="2"/>
      <c r="M95" s="58">
        <v>70</v>
      </c>
      <c r="N95" s="59">
        <f t="shared" si="53"/>
        <v>1271.3499999999999</v>
      </c>
      <c r="O95" s="60">
        <f t="shared" si="61"/>
        <v>52.878925067847554</v>
      </c>
      <c r="P95" s="59">
        <f t="shared" si="62"/>
        <v>1218.4710749321523</v>
      </c>
      <c r="Q95" s="61">
        <f t="shared" si="63"/>
        <v>62236.23900648491</v>
      </c>
      <c r="R95" s="64">
        <f t="shared" si="51"/>
        <v>0.01</v>
      </c>
      <c r="S95" s="60">
        <f t="shared" si="64"/>
        <v>634.54710081417068</v>
      </c>
      <c r="T95" s="59">
        <f t="shared" si="52"/>
        <v>-1271.3499999999999</v>
      </c>
      <c r="U95" s="59">
        <f t="shared" si="65"/>
        <v>1199.3386671209039</v>
      </c>
      <c r="V95" s="65">
        <f t="shared" si="59"/>
        <v>59910.4152076721</v>
      </c>
      <c r="W95" s="2"/>
      <c r="X95" s="58">
        <v>70</v>
      </c>
      <c r="Y95" s="59">
        <f t="shared" si="54"/>
        <v>460.47</v>
      </c>
      <c r="Z95" s="60">
        <f t="shared" si="55"/>
        <v>19.152287226250436</v>
      </c>
      <c r="AA95" s="59">
        <f t="shared" si="56"/>
        <v>441.31771277374958</v>
      </c>
      <c r="AB95" s="61">
        <f t="shared" si="57"/>
        <v>22541.426958726774</v>
      </c>
      <c r="AC95" s="62">
        <f t="shared" si="66"/>
        <v>0.01</v>
      </c>
      <c r="AD95" s="60">
        <f t="shared" si="67"/>
        <v>229.82744671500524</v>
      </c>
      <c r="AE95" s="59">
        <f t="shared" si="68"/>
        <v>-460.47</v>
      </c>
      <c r="AF95" s="59">
        <f t="shared" si="69"/>
        <v>434.38825484496692</v>
      </c>
      <c r="AG95" s="65">
        <f t="shared" si="60"/>
        <v>21699.02960138752</v>
      </c>
      <c r="AH95" s="2"/>
      <c r="AI95">
        <v>70</v>
      </c>
      <c r="AJ95" s="141">
        <f t="shared" si="33"/>
        <v>240</v>
      </c>
      <c r="AK95" s="141">
        <f t="shared" si="34"/>
        <v>-2.3141172541300357</v>
      </c>
      <c r="AL95" s="141">
        <f t="shared" si="35"/>
        <v>242.31411725413003</v>
      </c>
      <c r="AM95" s="141">
        <f t="shared" si="36"/>
        <v>-3019.2548222101727</v>
      </c>
      <c r="AN95" s="140">
        <f t="shared" si="37"/>
        <v>-240</v>
      </c>
      <c r="AO95" s="140"/>
      <c r="AP95">
        <v>70</v>
      </c>
      <c r="AQ95" s="141">
        <f t="shared" si="70"/>
        <v>-240</v>
      </c>
      <c r="AR95" s="141">
        <f t="shared" si="39"/>
        <v>2.3141172541300357</v>
      </c>
      <c r="AS95" s="141">
        <f t="shared" si="40"/>
        <v>-242.31411725413003</v>
      </c>
      <c r="AT95" s="141">
        <f t="shared" si="41"/>
        <v>3019.2548222101727</v>
      </c>
      <c r="AU95" s="140">
        <f t="shared" si="42"/>
        <v>240</v>
      </c>
    </row>
    <row r="96" spans="1:47" x14ac:dyDescent="0.3">
      <c r="A96" s="2"/>
      <c r="B96" s="58">
        <v>71</v>
      </c>
      <c r="C96" s="59">
        <f t="shared" si="43"/>
        <v>876.04</v>
      </c>
      <c r="D96" s="60">
        <f t="shared" si="44"/>
        <v>35.737210013431977</v>
      </c>
      <c r="E96" s="59">
        <f t="shared" si="45"/>
        <v>840.30278998656797</v>
      </c>
      <c r="F96" s="61">
        <f t="shared" si="46"/>
        <v>42044.349226131802</v>
      </c>
      <c r="G96" s="62">
        <f t="shared" si="47"/>
        <v>0.01</v>
      </c>
      <c r="H96" s="60">
        <f t="shared" si="48"/>
        <v>428.84652016118372</v>
      </c>
      <c r="I96" s="59">
        <f t="shared" si="49"/>
        <v>-876.04</v>
      </c>
      <c r="J96" s="59">
        <f t="shared" si="50"/>
        <v>825.73158078570782</v>
      </c>
      <c r="K96" s="65">
        <f t="shared" si="58"/>
        <v>40455.594250498652</v>
      </c>
      <c r="L96" s="2"/>
      <c r="M96" s="58">
        <v>71</v>
      </c>
      <c r="N96" s="59">
        <f t="shared" si="53"/>
        <v>1271.3499999999999</v>
      </c>
      <c r="O96" s="60">
        <f t="shared" si="61"/>
        <v>51.863532505404095</v>
      </c>
      <c r="P96" s="59">
        <f t="shared" si="62"/>
        <v>1219.4864674945959</v>
      </c>
      <c r="Q96" s="61">
        <f t="shared" si="63"/>
        <v>61016.752538990317</v>
      </c>
      <c r="R96" s="64">
        <f t="shared" si="51"/>
        <v>0.01</v>
      </c>
      <c r="S96" s="60">
        <f t="shared" si="64"/>
        <v>622.36239006484914</v>
      </c>
      <c r="T96" s="59">
        <f t="shared" si="52"/>
        <v>-1271.3499999999999</v>
      </c>
      <c r="U96" s="59">
        <f t="shared" si="65"/>
        <v>1198.3400505388411</v>
      </c>
      <c r="V96" s="65">
        <f t="shared" si="59"/>
        <v>58711.076540551199</v>
      </c>
      <c r="W96" s="2"/>
      <c r="X96" s="58">
        <v>71</v>
      </c>
      <c r="Y96" s="59">
        <f t="shared" si="54"/>
        <v>460.47</v>
      </c>
      <c r="Z96" s="60">
        <f t="shared" si="55"/>
        <v>18.784522465605644</v>
      </c>
      <c r="AA96" s="59">
        <f t="shared" si="56"/>
        <v>441.68547753439441</v>
      </c>
      <c r="AB96" s="61">
        <f t="shared" si="57"/>
        <v>22099.741481192381</v>
      </c>
      <c r="AC96" s="62">
        <f t="shared" si="66"/>
        <v>9.9999999999999985E-3</v>
      </c>
      <c r="AD96" s="60">
        <f t="shared" si="67"/>
        <v>225.41426958726771</v>
      </c>
      <c r="AE96" s="59">
        <f t="shared" si="68"/>
        <v>-460.47</v>
      </c>
      <c r="AF96" s="59">
        <f t="shared" si="69"/>
        <v>434.02656644223583</v>
      </c>
      <c r="AG96" s="65">
        <f t="shared" si="60"/>
        <v>21264.641346542554</v>
      </c>
      <c r="AH96" s="2"/>
      <c r="AI96">
        <v>71</v>
      </c>
      <c r="AJ96" s="141">
        <f t="shared" si="33"/>
        <v>250</v>
      </c>
      <c r="AK96" s="141">
        <f t="shared" si="34"/>
        <v>-2.5160456851751438</v>
      </c>
      <c r="AL96" s="141">
        <f t="shared" si="35"/>
        <v>252.51604568517516</v>
      </c>
      <c r="AM96" s="141">
        <f t="shared" si="36"/>
        <v>-3271.7708678953477</v>
      </c>
      <c r="AN96" s="140">
        <f t="shared" si="37"/>
        <v>-250</v>
      </c>
      <c r="AO96" s="140"/>
      <c r="AP96">
        <v>71</v>
      </c>
      <c r="AQ96" s="141">
        <f t="shared" si="70"/>
        <v>-250</v>
      </c>
      <c r="AR96" s="141">
        <f t="shared" si="39"/>
        <v>2.5160456851751438</v>
      </c>
      <c r="AS96" s="141">
        <f t="shared" si="40"/>
        <v>-252.51604568517516</v>
      </c>
      <c r="AT96" s="141">
        <f t="shared" si="41"/>
        <v>3271.7708678953477</v>
      </c>
      <c r="AU96" s="140">
        <f t="shared" si="42"/>
        <v>250</v>
      </c>
    </row>
    <row r="97" spans="1:47" x14ac:dyDescent="0.3">
      <c r="A97" s="2"/>
      <c r="B97" s="58">
        <v>72</v>
      </c>
      <c r="C97" s="59">
        <f t="shared" si="43"/>
        <v>876.04</v>
      </c>
      <c r="D97" s="60">
        <f t="shared" si="44"/>
        <v>35.036957688443174</v>
      </c>
      <c r="E97" s="59">
        <f t="shared" si="45"/>
        <v>841.00304231155678</v>
      </c>
      <c r="F97" s="61">
        <f t="shared" si="46"/>
        <v>41203.346183820249</v>
      </c>
      <c r="G97" s="62">
        <f t="shared" si="47"/>
        <v>0.01</v>
      </c>
      <c r="H97" s="60">
        <f t="shared" si="48"/>
        <v>420.44349226131806</v>
      </c>
      <c r="I97" s="59">
        <f t="shared" si="49"/>
        <v>-876.04</v>
      </c>
      <c r="J97" s="59">
        <f t="shared" si="50"/>
        <v>825.04404447230729</v>
      </c>
      <c r="K97" s="65">
        <f t="shared" si="58"/>
        <v>39629.862669712944</v>
      </c>
      <c r="L97" s="2"/>
      <c r="M97" s="58">
        <v>72</v>
      </c>
      <c r="N97" s="59">
        <f t="shared" si="53"/>
        <v>1271.3499999999999</v>
      </c>
      <c r="O97" s="60">
        <f t="shared" si="61"/>
        <v>50.847293782491931</v>
      </c>
      <c r="P97" s="59">
        <f t="shared" si="62"/>
        <v>1220.5027062175079</v>
      </c>
      <c r="Q97" s="61">
        <f t="shared" si="63"/>
        <v>59796.24983277281</v>
      </c>
      <c r="R97" s="64">
        <f t="shared" si="51"/>
        <v>0.01</v>
      </c>
      <c r="S97" s="60">
        <f t="shared" si="64"/>
        <v>610.16752538990318</v>
      </c>
      <c r="T97" s="59">
        <f t="shared" si="52"/>
        <v>-1271.3499999999999</v>
      </c>
      <c r="U97" s="59">
        <f t="shared" si="65"/>
        <v>1197.3422654442513</v>
      </c>
      <c r="V97" s="65">
        <f t="shared" si="59"/>
        <v>57512.736490012358</v>
      </c>
      <c r="W97" s="2"/>
      <c r="X97" s="58">
        <v>72</v>
      </c>
      <c r="Y97" s="59">
        <f t="shared" si="54"/>
        <v>460.47</v>
      </c>
      <c r="Z97" s="60">
        <f t="shared" si="55"/>
        <v>18.416451234326985</v>
      </c>
      <c r="AA97" s="59">
        <f t="shared" si="56"/>
        <v>442.05354876567304</v>
      </c>
      <c r="AB97" s="61">
        <f t="shared" si="57"/>
        <v>21657.687932426707</v>
      </c>
      <c r="AC97" s="62">
        <f t="shared" si="66"/>
        <v>0.01</v>
      </c>
      <c r="AD97" s="60">
        <f t="shared" si="67"/>
        <v>220.99741481192382</v>
      </c>
      <c r="AE97" s="59">
        <f t="shared" si="68"/>
        <v>-460.47</v>
      </c>
      <c r="AF97" s="59">
        <f t="shared" si="69"/>
        <v>433.66517919520891</v>
      </c>
      <c r="AG97" s="65">
        <f t="shared" si="60"/>
        <v>20830.614780100317</v>
      </c>
      <c r="AH97" s="2"/>
      <c r="AI97">
        <v>72</v>
      </c>
      <c r="AJ97" s="141">
        <f t="shared" si="33"/>
        <v>260</v>
      </c>
      <c r="AK97" s="141">
        <f t="shared" si="34"/>
        <v>-2.7264757232461232</v>
      </c>
      <c r="AL97" s="141">
        <f t="shared" si="35"/>
        <v>262.7264757232461</v>
      </c>
      <c r="AM97" s="141">
        <f t="shared" si="36"/>
        <v>-3534.4973436185937</v>
      </c>
      <c r="AN97" s="140">
        <f t="shared" si="37"/>
        <v>-260</v>
      </c>
      <c r="AO97" s="140"/>
      <c r="AP97">
        <v>72</v>
      </c>
      <c r="AQ97" s="141">
        <f t="shared" si="70"/>
        <v>-260</v>
      </c>
      <c r="AR97" s="141">
        <f t="shared" si="39"/>
        <v>2.7264757232461232</v>
      </c>
      <c r="AS97" s="141">
        <f t="shared" si="40"/>
        <v>-262.7264757232461</v>
      </c>
      <c r="AT97" s="141">
        <f t="shared" si="41"/>
        <v>3534.4973436185937</v>
      </c>
      <c r="AU97" s="140">
        <f t="shared" si="42"/>
        <v>260</v>
      </c>
    </row>
    <row r="98" spans="1:47" x14ac:dyDescent="0.3">
      <c r="A98" s="2"/>
      <c r="B98" s="58">
        <v>73</v>
      </c>
      <c r="C98" s="59">
        <f t="shared" si="43"/>
        <v>876.04</v>
      </c>
      <c r="D98" s="60">
        <f t="shared" si="44"/>
        <v>34.336121819850213</v>
      </c>
      <c r="E98" s="59">
        <f t="shared" si="45"/>
        <v>841.70387818014979</v>
      </c>
      <c r="F98" s="61">
        <f t="shared" si="46"/>
        <v>40361.642305640096</v>
      </c>
      <c r="G98" s="62">
        <f t="shared" si="47"/>
        <v>1.0000000000000002E-2</v>
      </c>
      <c r="H98" s="60">
        <f t="shared" si="48"/>
        <v>412.03346183820258</v>
      </c>
      <c r="I98" s="59">
        <f t="shared" si="49"/>
        <v>-876.04</v>
      </c>
      <c r="J98" s="59">
        <f t="shared" si="50"/>
        <v>824.35708062845094</v>
      </c>
      <c r="K98" s="65">
        <f t="shared" si="58"/>
        <v>38804.818625240638</v>
      </c>
      <c r="L98" s="2"/>
      <c r="M98" s="58">
        <v>73</v>
      </c>
      <c r="N98" s="59">
        <f t="shared" si="53"/>
        <v>1271.3499999999999</v>
      </c>
      <c r="O98" s="60">
        <f t="shared" si="61"/>
        <v>49.830208193977342</v>
      </c>
      <c r="P98" s="59">
        <f t="shared" si="62"/>
        <v>1221.5197918060226</v>
      </c>
      <c r="Q98" s="61">
        <f t="shared" si="63"/>
        <v>58574.730040966788</v>
      </c>
      <c r="R98" s="64">
        <f t="shared" si="51"/>
        <v>0.01</v>
      </c>
      <c r="S98" s="60">
        <f t="shared" si="64"/>
        <v>597.9624983277281</v>
      </c>
      <c r="T98" s="59">
        <f t="shared" si="52"/>
        <v>-1271.3499999999999</v>
      </c>
      <c r="U98" s="59">
        <f t="shared" si="65"/>
        <v>1196.3453111448066</v>
      </c>
      <c r="V98" s="65">
        <f t="shared" si="59"/>
        <v>56315.394224568103</v>
      </c>
      <c r="W98" s="2"/>
      <c r="X98" s="58">
        <v>73</v>
      </c>
      <c r="Y98" s="59">
        <f t="shared" si="54"/>
        <v>460.47</v>
      </c>
      <c r="Z98" s="60">
        <f t="shared" si="55"/>
        <v>18.048073277022258</v>
      </c>
      <c r="AA98" s="59">
        <f t="shared" si="56"/>
        <v>442.42192672297779</v>
      </c>
      <c r="AB98" s="61">
        <f t="shared" si="57"/>
        <v>21215.266005703728</v>
      </c>
      <c r="AC98" s="62">
        <f t="shared" si="66"/>
        <v>1.0000000000000002E-2</v>
      </c>
      <c r="AD98" s="60">
        <f t="shared" si="67"/>
        <v>216.57687932426711</v>
      </c>
      <c r="AE98" s="59">
        <f t="shared" si="68"/>
        <v>-460.47</v>
      </c>
      <c r="AF98" s="59">
        <f t="shared" si="69"/>
        <v>433.30409285313192</v>
      </c>
      <c r="AG98" s="65">
        <f t="shared" si="60"/>
        <v>20396.949600905107</v>
      </c>
      <c r="AH98" s="2"/>
      <c r="AI98">
        <v>73</v>
      </c>
      <c r="AJ98" s="141">
        <f t="shared" si="33"/>
        <v>270</v>
      </c>
      <c r="AK98" s="141">
        <f t="shared" si="34"/>
        <v>-2.9454144530154949</v>
      </c>
      <c r="AL98" s="141">
        <f t="shared" si="35"/>
        <v>272.94541445301547</v>
      </c>
      <c r="AM98" s="141">
        <f t="shared" si="36"/>
        <v>-3807.4427580716092</v>
      </c>
      <c r="AN98" s="140">
        <f t="shared" si="37"/>
        <v>-270</v>
      </c>
      <c r="AO98" s="140"/>
      <c r="AP98">
        <v>73</v>
      </c>
      <c r="AQ98" s="141">
        <f t="shared" si="70"/>
        <v>-270</v>
      </c>
      <c r="AR98" s="141">
        <f t="shared" si="39"/>
        <v>2.9454144530154949</v>
      </c>
      <c r="AS98" s="141">
        <f t="shared" si="40"/>
        <v>-272.94541445301547</v>
      </c>
      <c r="AT98" s="141">
        <f t="shared" si="41"/>
        <v>3807.4427580716092</v>
      </c>
      <c r="AU98" s="140">
        <f t="shared" si="42"/>
        <v>270</v>
      </c>
    </row>
    <row r="99" spans="1:47" x14ac:dyDescent="0.3">
      <c r="A99" s="2"/>
      <c r="B99" s="58">
        <v>74</v>
      </c>
      <c r="C99" s="59">
        <f t="shared" si="43"/>
        <v>876.04</v>
      </c>
      <c r="D99" s="60">
        <f t="shared" si="44"/>
        <v>33.634701921366748</v>
      </c>
      <c r="E99" s="59">
        <f t="shared" si="45"/>
        <v>842.40529807863322</v>
      </c>
      <c r="F99" s="61">
        <f t="shared" si="46"/>
        <v>39519.23700756146</v>
      </c>
      <c r="G99" s="62">
        <f t="shared" si="47"/>
        <v>0.01</v>
      </c>
      <c r="H99" s="60">
        <f t="shared" si="48"/>
        <v>403.61642305640095</v>
      </c>
      <c r="I99" s="59">
        <f t="shared" si="49"/>
        <v>-876.04</v>
      </c>
      <c r="J99" s="59">
        <f t="shared" si="50"/>
        <v>823.67068877747931</v>
      </c>
      <c r="K99" s="65">
        <f t="shared" si="58"/>
        <v>37980.46154461219</v>
      </c>
      <c r="L99" s="2"/>
      <c r="M99" s="58">
        <v>74</v>
      </c>
      <c r="N99" s="59">
        <f t="shared" si="53"/>
        <v>1271.3499999999999</v>
      </c>
      <c r="O99" s="60">
        <f t="shared" si="61"/>
        <v>48.812275034138992</v>
      </c>
      <c r="P99" s="59">
        <f t="shared" si="62"/>
        <v>1222.5377249658609</v>
      </c>
      <c r="Q99" s="61">
        <f t="shared" si="63"/>
        <v>57352.192316000925</v>
      </c>
      <c r="R99" s="64">
        <f t="shared" si="51"/>
        <v>0.01</v>
      </c>
      <c r="S99" s="60">
        <f t="shared" si="64"/>
        <v>585.7473004096679</v>
      </c>
      <c r="T99" s="59">
        <f t="shared" si="52"/>
        <v>-1271.3499999999999</v>
      </c>
      <c r="U99" s="59">
        <f t="shared" si="65"/>
        <v>1195.3491869487527</v>
      </c>
      <c r="V99" s="65">
        <f t="shared" si="59"/>
        <v>55119.048913423299</v>
      </c>
      <c r="W99" s="2"/>
      <c r="X99" s="58">
        <v>74</v>
      </c>
      <c r="Y99" s="59">
        <f t="shared" si="54"/>
        <v>460.47</v>
      </c>
      <c r="Z99" s="60">
        <f t="shared" si="55"/>
        <v>17.67938833808644</v>
      </c>
      <c r="AA99" s="59">
        <f t="shared" si="56"/>
        <v>442.7906116619136</v>
      </c>
      <c r="AB99" s="61">
        <f t="shared" si="57"/>
        <v>20772.475394041816</v>
      </c>
      <c r="AC99" s="62">
        <f t="shared" si="66"/>
        <v>0.01</v>
      </c>
      <c r="AD99" s="60">
        <f t="shared" si="67"/>
        <v>212.15266005703728</v>
      </c>
      <c r="AE99" s="59">
        <f t="shared" si="68"/>
        <v>-460.47</v>
      </c>
      <c r="AF99" s="59">
        <f t="shared" si="69"/>
        <v>432.94330716546006</v>
      </c>
      <c r="AG99" s="65">
        <f t="shared" si="60"/>
        <v>19963.645508051974</v>
      </c>
      <c r="AH99" s="2"/>
      <c r="AI99">
        <v>74</v>
      </c>
      <c r="AJ99" s="141">
        <f t="shared" si="33"/>
        <v>280</v>
      </c>
      <c r="AK99" s="141">
        <f t="shared" si="34"/>
        <v>-3.1728689650596742</v>
      </c>
      <c r="AL99" s="141">
        <f t="shared" si="35"/>
        <v>283.17286896505965</v>
      </c>
      <c r="AM99" s="141">
        <f t="shared" si="36"/>
        <v>-4090.6156270366687</v>
      </c>
      <c r="AN99" s="140">
        <f t="shared" si="37"/>
        <v>-280</v>
      </c>
      <c r="AO99" s="140"/>
      <c r="AP99">
        <v>74</v>
      </c>
      <c r="AQ99" s="141">
        <f t="shared" si="70"/>
        <v>-280</v>
      </c>
      <c r="AR99" s="141">
        <f t="shared" si="39"/>
        <v>3.1728689650596742</v>
      </c>
      <c r="AS99" s="141">
        <f t="shared" si="40"/>
        <v>-283.17286896505965</v>
      </c>
      <c r="AT99" s="141">
        <f t="shared" si="41"/>
        <v>4090.6156270366687</v>
      </c>
      <c r="AU99" s="140">
        <f t="shared" si="42"/>
        <v>280</v>
      </c>
    </row>
    <row r="100" spans="1:47" x14ac:dyDescent="0.3">
      <c r="A100" s="2"/>
      <c r="B100" s="58">
        <v>75</v>
      </c>
      <c r="C100" s="59">
        <f t="shared" si="43"/>
        <v>876.04</v>
      </c>
      <c r="D100" s="60">
        <f t="shared" si="44"/>
        <v>32.932697506301217</v>
      </c>
      <c r="E100" s="59">
        <f t="shared" si="45"/>
        <v>843.10730249369874</v>
      </c>
      <c r="F100" s="61">
        <f t="shared" si="46"/>
        <v>38676.12970506776</v>
      </c>
      <c r="G100" s="62">
        <f t="shared" si="47"/>
        <v>0.01</v>
      </c>
      <c r="H100" s="60">
        <f t="shared" si="48"/>
        <v>395.19237007561463</v>
      </c>
      <c r="I100" s="59">
        <f t="shared" si="49"/>
        <v>-876.04</v>
      </c>
      <c r="J100" s="59">
        <f t="shared" si="50"/>
        <v>822.98486844312879</v>
      </c>
      <c r="K100" s="65">
        <f t="shared" si="58"/>
        <v>37156.790855834712</v>
      </c>
      <c r="L100" s="2"/>
      <c r="M100" s="58">
        <v>75</v>
      </c>
      <c r="N100" s="59">
        <f t="shared" si="53"/>
        <v>1271.3499999999999</v>
      </c>
      <c r="O100" s="60">
        <f t="shared" si="61"/>
        <v>47.793493596667439</v>
      </c>
      <c r="P100" s="59">
        <f t="shared" si="62"/>
        <v>1223.5565064033324</v>
      </c>
      <c r="Q100" s="61">
        <f t="shared" si="63"/>
        <v>56128.635809597596</v>
      </c>
      <c r="R100" s="64">
        <f t="shared" si="51"/>
        <v>0.01</v>
      </c>
      <c r="S100" s="60">
        <f t="shared" si="64"/>
        <v>573.52192316000924</v>
      </c>
      <c r="T100" s="59">
        <f t="shared" si="52"/>
        <v>-1271.3499999999999</v>
      </c>
      <c r="U100" s="59">
        <f t="shared" si="65"/>
        <v>1194.3538921649133</v>
      </c>
      <c r="V100" s="65">
        <f t="shared" si="59"/>
        <v>53923.699726474544</v>
      </c>
      <c r="W100" s="2"/>
      <c r="X100" s="58">
        <v>75</v>
      </c>
      <c r="Y100" s="59">
        <f t="shared" si="54"/>
        <v>460.47</v>
      </c>
      <c r="Z100" s="60">
        <f t="shared" si="55"/>
        <v>17.310396161701515</v>
      </c>
      <c r="AA100" s="59">
        <f t="shared" si="56"/>
        <v>443.15960383829849</v>
      </c>
      <c r="AB100" s="61">
        <f t="shared" si="57"/>
        <v>20329.315790203516</v>
      </c>
      <c r="AC100" s="62">
        <f t="shared" si="66"/>
        <v>0.01</v>
      </c>
      <c r="AD100" s="60">
        <f t="shared" si="67"/>
        <v>207.72475394041817</v>
      </c>
      <c r="AE100" s="59">
        <f t="shared" si="68"/>
        <v>-460.47</v>
      </c>
      <c r="AF100" s="59">
        <f t="shared" si="69"/>
        <v>432.58282188185672</v>
      </c>
      <c r="AG100" s="65">
        <f t="shared" si="60"/>
        <v>19530.702200886513</v>
      </c>
      <c r="AH100" s="2"/>
      <c r="AI100">
        <v>75</v>
      </c>
      <c r="AJ100" s="141">
        <f t="shared" si="33"/>
        <v>290</v>
      </c>
      <c r="AK100" s="141">
        <f t="shared" si="34"/>
        <v>-3.4088463558638904</v>
      </c>
      <c r="AL100" s="141">
        <f t="shared" si="35"/>
        <v>293.40884635586389</v>
      </c>
      <c r="AM100" s="141">
        <f t="shared" si="36"/>
        <v>-4384.0244733925329</v>
      </c>
      <c r="AN100" s="140">
        <f t="shared" si="37"/>
        <v>-290</v>
      </c>
      <c r="AO100" s="140"/>
      <c r="AP100">
        <v>75</v>
      </c>
      <c r="AQ100" s="141">
        <f t="shared" si="70"/>
        <v>-290</v>
      </c>
      <c r="AR100" s="141">
        <f t="shared" si="39"/>
        <v>3.4088463558638904</v>
      </c>
      <c r="AS100" s="141">
        <f t="shared" si="40"/>
        <v>-293.40884635586389</v>
      </c>
      <c r="AT100" s="141">
        <f t="shared" si="41"/>
        <v>4384.0244733925329</v>
      </c>
      <c r="AU100" s="140">
        <f t="shared" si="42"/>
        <v>290</v>
      </c>
    </row>
    <row r="101" spans="1:47" x14ac:dyDescent="0.3">
      <c r="A101" s="2"/>
      <c r="B101" s="58">
        <v>76</v>
      </c>
      <c r="C101" s="59">
        <f t="shared" si="43"/>
        <v>876.04</v>
      </c>
      <c r="D101" s="60">
        <f t="shared" si="44"/>
        <v>32.230108087556467</v>
      </c>
      <c r="E101" s="59">
        <f t="shared" si="45"/>
        <v>843.8098919124435</v>
      </c>
      <c r="F101" s="61">
        <f t="shared" si="46"/>
        <v>37832.319813155314</v>
      </c>
      <c r="G101" s="62">
        <f t="shared" si="47"/>
        <v>0.01</v>
      </c>
      <c r="H101" s="60">
        <f t="shared" si="48"/>
        <v>386.76129705067763</v>
      </c>
      <c r="I101" s="59">
        <f t="shared" si="49"/>
        <v>-876.04</v>
      </c>
      <c r="J101" s="59">
        <f t="shared" si="50"/>
        <v>822.29961914953185</v>
      </c>
      <c r="K101" s="65">
        <f t="shared" si="58"/>
        <v>36333.805987391584</v>
      </c>
      <c r="L101" s="2"/>
      <c r="M101" s="58">
        <v>76</v>
      </c>
      <c r="N101" s="59">
        <f t="shared" si="53"/>
        <v>1271.3499999999999</v>
      </c>
      <c r="O101" s="60">
        <f t="shared" si="61"/>
        <v>46.773863174664662</v>
      </c>
      <c r="P101" s="59">
        <f t="shared" si="62"/>
        <v>1224.5761368253352</v>
      </c>
      <c r="Q101" s="61">
        <f t="shared" si="63"/>
        <v>54904.059672772259</v>
      </c>
      <c r="R101" s="64">
        <f t="shared" si="51"/>
        <v>0.01</v>
      </c>
      <c r="S101" s="60">
        <f t="shared" si="64"/>
        <v>561.28635809597597</v>
      </c>
      <c r="T101" s="59">
        <f t="shared" si="52"/>
        <v>-1271.3499999999999</v>
      </c>
      <c r="U101" s="59">
        <f t="shared" si="65"/>
        <v>1193.3594261026872</v>
      </c>
      <c r="V101" s="65">
        <f t="shared" si="59"/>
        <v>52729.345834309628</v>
      </c>
      <c r="W101" s="2"/>
      <c r="X101" s="58">
        <v>76</v>
      </c>
      <c r="Y101" s="59">
        <f t="shared" si="54"/>
        <v>460.47</v>
      </c>
      <c r="Z101" s="60">
        <f t="shared" si="55"/>
        <v>16.941096491836266</v>
      </c>
      <c r="AA101" s="59">
        <f t="shared" si="56"/>
        <v>443.52890350816375</v>
      </c>
      <c r="AB101" s="61">
        <f t="shared" si="57"/>
        <v>19885.786886695354</v>
      </c>
      <c r="AC101" s="62">
        <f t="shared" si="66"/>
        <v>1.0000000000000002E-2</v>
      </c>
      <c r="AD101" s="60">
        <f t="shared" si="67"/>
        <v>203.2931579020352</v>
      </c>
      <c r="AE101" s="59">
        <f t="shared" si="68"/>
        <v>-460.47</v>
      </c>
      <c r="AF101" s="59">
        <f t="shared" si="69"/>
        <v>432.22263675219398</v>
      </c>
      <c r="AG101" s="65">
        <f t="shared" si="60"/>
        <v>19098.119379004656</v>
      </c>
      <c r="AH101" s="2"/>
      <c r="AI101">
        <v>76</v>
      </c>
      <c r="AJ101" s="141">
        <f t="shared" si="33"/>
        <v>300</v>
      </c>
      <c r="AK101" s="141">
        <f t="shared" si="34"/>
        <v>-3.6533537278271111</v>
      </c>
      <c r="AL101" s="141">
        <f t="shared" si="35"/>
        <v>303.6533537278271</v>
      </c>
      <c r="AM101" s="141">
        <f t="shared" si="36"/>
        <v>-4687.6778271203602</v>
      </c>
      <c r="AN101" s="140">
        <f t="shared" si="37"/>
        <v>-300</v>
      </c>
      <c r="AO101" s="140"/>
      <c r="AP101">
        <v>76</v>
      </c>
      <c r="AQ101" s="141">
        <f t="shared" si="70"/>
        <v>-300</v>
      </c>
      <c r="AR101" s="141">
        <f t="shared" si="39"/>
        <v>3.6533537278271111</v>
      </c>
      <c r="AS101" s="141">
        <f t="shared" si="40"/>
        <v>-303.6533537278271</v>
      </c>
      <c r="AT101" s="141">
        <f t="shared" si="41"/>
        <v>4687.6778271203602</v>
      </c>
      <c r="AU101" s="140">
        <f t="shared" si="42"/>
        <v>300</v>
      </c>
    </row>
    <row r="102" spans="1:47" x14ac:dyDescent="0.3">
      <c r="A102" s="2"/>
      <c r="B102" s="58">
        <v>77</v>
      </c>
      <c r="C102" s="59">
        <f t="shared" si="43"/>
        <v>876.04</v>
      </c>
      <c r="D102" s="60">
        <f t="shared" si="44"/>
        <v>31.526933177629431</v>
      </c>
      <c r="E102" s="59">
        <f t="shared" si="45"/>
        <v>844.51306682237055</v>
      </c>
      <c r="F102" s="61">
        <f t="shared" si="46"/>
        <v>36987.806746332943</v>
      </c>
      <c r="G102" s="62">
        <f t="shared" si="47"/>
        <v>0.01</v>
      </c>
      <c r="H102" s="60">
        <f t="shared" si="48"/>
        <v>378.32319813155317</v>
      </c>
      <c r="I102" s="59">
        <f t="shared" si="49"/>
        <v>-876.04</v>
      </c>
      <c r="J102" s="59">
        <f t="shared" si="50"/>
        <v>821.61494042121797</v>
      </c>
      <c r="K102" s="65">
        <f t="shared" si="58"/>
        <v>35511.506368242051</v>
      </c>
      <c r="L102" s="2"/>
      <c r="M102" s="58">
        <v>77</v>
      </c>
      <c r="N102" s="59">
        <f t="shared" si="53"/>
        <v>1271.3499999999999</v>
      </c>
      <c r="O102" s="60">
        <f t="shared" si="61"/>
        <v>45.75338306064355</v>
      </c>
      <c r="P102" s="59">
        <f t="shared" si="62"/>
        <v>1225.5966169393564</v>
      </c>
      <c r="Q102" s="61">
        <f t="shared" si="63"/>
        <v>53678.463055832901</v>
      </c>
      <c r="R102" s="64">
        <f t="shared" si="51"/>
        <v>0.01</v>
      </c>
      <c r="S102" s="60">
        <f t="shared" si="64"/>
        <v>549.04059672772257</v>
      </c>
      <c r="T102" s="59">
        <f t="shared" si="52"/>
        <v>-1271.3499999999999</v>
      </c>
      <c r="U102" s="59">
        <f t="shared" si="65"/>
        <v>1192.3657880720484</v>
      </c>
      <c r="V102" s="65">
        <f t="shared" si="59"/>
        <v>51535.98640820694</v>
      </c>
      <c r="W102" s="2"/>
      <c r="X102" s="58">
        <v>77</v>
      </c>
      <c r="Y102" s="59">
        <f t="shared" si="54"/>
        <v>460.47</v>
      </c>
      <c r="Z102" s="60">
        <f t="shared" si="55"/>
        <v>16.571489072246127</v>
      </c>
      <c r="AA102" s="59">
        <f t="shared" si="56"/>
        <v>443.89851092775388</v>
      </c>
      <c r="AB102" s="61">
        <f t="shared" si="57"/>
        <v>19441.888375767601</v>
      </c>
      <c r="AC102" s="62">
        <f t="shared" si="66"/>
        <v>0.01</v>
      </c>
      <c r="AD102" s="60">
        <f t="shared" si="67"/>
        <v>198.85786886695354</v>
      </c>
      <c r="AE102" s="59">
        <f t="shared" si="68"/>
        <v>-460.47</v>
      </c>
      <c r="AF102" s="59">
        <f t="shared" si="69"/>
        <v>431.86275152655202</v>
      </c>
      <c r="AG102" s="65">
        <f t="shared" si="60"/>
        <v>18665.896742252462</v>
      </c>
      <c r="AH102" s="2"/>
      <c r="AI102">
        <v>77</v>
      </c>
      <c r="AJ102" s="141">
        <f t="shared" si="33"/>
        <v>310</v>
      </c>
      <c r="AK102" s="141">
        <f t="shared" si="34"/>
        <v>-3.9063981892669672</v>
      </c>
      <c r="AL102" s="141">
        <f t="shared" si="35"/>
        <v>313.90639818926695</v>
      </c>
      <c r="AM102" s="141">
        <f t="shared" si="36"/>
        <v>-5001.5842253096271</v>
      </c>
      <c r="AN102" s="140">
        <f t="shared" si="37"/>
        <v>-310</v>
      </c>
      <c r="AO102" s="140"/>
      <c r="AP102">
        <v>77</v>
      </c>
      <c r="AQ102" s="141">
        <f t="shared" si="70"/>
        <v>-310</v>
      </c>
      <c r="AR102" s="141">
        <f t="shared" si="39"/>
        <v>3.9063981892669672</v>
      </c>
      <c r="AS102" s="141">
        <f t="shared" si="40"/>
        <v>-313.90639818926695</v>
      </c>
      <c r="AT102" s="141">
        <f t="shared" si="41"/>
        <v>5001.5842253096271</v>
      </c>
      <c r="AU102" s="140">
        <f t="shared" si="42"/>
        <v>310</v>
      </c>
    </row>
    <row r="103" spans="1:47" x14ac:dyDescent="0.3">
      <c r="A103" s="2"/>
      <c r="B103" s="58">
        <v>78</v>
      </c>
      <c r="C103" s="59">
        <f t="shared" si="43"/>
        <v>876.04</v>
      </c>
      <c r="D103" s="60">
        <f t="shared" si="44"/>
        <v>30.823172288610788</v>
      </c>
      <c r="E103" s="59">
        <f t="shared" si="45"/>
        <v>845.21682771138921</v>
      </c>
      <c r="F103" s="61">
        <f t="shared" si="46"/>
        <v>36142.589918621554</v>
      </c>
      <c r="G103" s="62">
        <f t="shared" si="47"/>
        <v>0.01</v>
      </c>
      <c r="H103" s="60">
        <f t="shared" si="48"/>
        <v>369.87806746332944</v>
      </c>
      <c r="I103" s="59">
        <f t="shared" si="49"/>
        <v>-876.04</v>
      </c>
      <c r="J103" s="59">
        <f t="shared" si="50"/>
        <v>820.93083178311213</v>
      </c>
      <c r="K103" s="65">
        <f t="shared" si="58"/>
        <v>34689.891427820832</v>
      </c>
      <c r="L103" s="2"/>
      <c r="M103" s="58">
        <v>78</v>
      </c>
      <c r="N103" s="59">
        <f t="shared" si="53"/>
        <v>1271.3499999999999</v>
      </c>
      <c r="O103" s="60">
        <f t="shared" si="61"/>
        <v>44.73205254652742</v>
      </c>
      <c r="P103" s="59">
        <f t="shared" si="62"/>
        <v>1226.6179474534724</v>
      </c>
      <c r="Q103" s="61">
        <f t="shared" si="63"/>
        <v>52451.845108379428</v>
      </c>
      <c r="R103" s="64">
        <f t="shared" si="51"/>
        <v>0.01</v>
      </c>
      <c r="S103" s="60">
        <f t="shared" si="64"/>
        <v>536.78463055832901</v>
      </c>
      <c r="T103" s="59">
        <f t="shared" si="52"/>
        <v>-1271.3499999999999</v>
      </c>
      <c r="U103" s="59">
        <f t="shared" si="65"/>
        <v>1191.372977383545</v>
      </c>
      <c r="V103" s="65">
        <f t="shared" si="59"/>
        <v>50343.62062013489</v>
      </c>
      <c r="W103" s="2"/>
      <c r="X103" s="58">
        <v>78</v>
      </c>
      <c r="Y103" s="59">
        <f t="shared" si="54"/>
        <v>460.47</v>
      </c>
      <c r="Z103" s="60">
        <f t="shared" si="55"/>
        <v>16.201573646473001</v>
      </c>
      <c r="AA103" s="59">
        <f t="shared" si="56"/>
        <v>444.26842635352705</v>
      </c>
      <c r="AB103" s="61">
        <f t="shared" si="57"/>
        <v>18997.619949414075</v>
      </c>
      <c r="AC103" s="62">
        <f t="shared" si="66"/>
        <v>0.01</v>
      </c>
      <c r="AD103" s="60">
        <f t="shared" si="67"/>
        <v>194.41888375767601</v>
      </c>
      <c r="AE103" s="59">
        <f t="shared" si="68"/>
        <v>-460.47</v>
      </c>
      <c r="AF103" s="59">
        <f t="shared" si="69"/>
        <v>431.5031659552194</v>
      </c>
      <c r="AG103" s="65">
        <f t="shared" si="60"/>
        <v>18234.033990725911</v>
      </c>
      <c r="AH103" s="2"/>
      <c r="AI103">
        <v>78</v>
      </c>
      <c r="AJ103" s="141">
        <f t="shared" si="33"/>
        <v>320</v>
      </c>
      <c r="AK103" s="141">
        <f t="shared" si="34"/>
        <v>-4.1679868544246892</v>
      </c>
      <c r="AL103" s="141">
        <f t="shared" si="35"/>
        <v>324.16798685442467</v>
      </c>
      <c r="AM103" s="141">
        <f t="shared" si="36"/>
        <v>-5325.7522121640513</v>
      </c>
      <c r="AN103" s="140">
        <f t="shared" si="37"/>
        <v>-320</v>
      </c>
      <c r="AO103" s="140"/>
      <c r="AP103">
        <v>78</v>
      </c>
      <c r="AQ103" s="141">
        <f t="shared" si="70"/>
        <v>-320</v>
      </c>
      <c r="AR103" s="141">
        <f t="shared" si="39"/>
        <v>4.1679868544246892</v>
      </c>
      <c r="AS103" s="141">
        <f t="shared" si="40"/>
        <v>-324.16798685442467</v>
      </c>
      <c r="AT103" s="141">
        <f t="shared" si="41"/>
        <v>5325.7522121640513</v>
      </c>
      <c r="AU103" s="140">
        <f t="shared" si="42"/>
        <v>320</v>
      </c>
    </row>
    <row r="104" spans="1:47" x14ac:dyDescent="0.3">
      <c r="A104" s="2"/>
      <c r="B104" s="58">
        <v>79</v>
      </c>
      <c r="C104" s="59">
        <f t="shared" si="43"/>
        <v>876.04</v>
      </c>
      <c r="D104" s="60">
        <f t="shared" si="44"/>
        <v>30.118824932184626</v>
      </c>
      <c r="E104" s="59">
        <f t="shared" si="45"/>
        <v>845.92117506781528</v>
      </c>
      <c r="F104" s="61">
        <f t="shared" si="46"/>
        <v>35296.668743553739</v>
      </c>
      <c r="G104" s="62">
        <f t="shared" si="47"/>
        <v>0.01</v>
      </c>
      <c r="H104" s="60">
        <f t="shared" si="48"/>
        <v>361.42589918621553</v>
      </c>
      <c r="I104" s="59">
        <f t="shared" si="49"/>
        <v>-876.04</v>
      </c>
      <c r="J104" s="59">
        <f t="shared" si="50"/>
        <v>820.24729276053517</v>
      </c>
      <c r="K104" s="65">
        <f t="shared" si="58"/>
        <v>33868.960596037723</v>
      </c>
      <c r="L104" s="2"/>
      <c r="M104" s="58">
        <v>79</v>
      </c>
      <c r="N104" s="59">
        <f t="shared" si="53"/>
        <v>1271.3499999999999</v>
      </c>
      <c r="O104" s="60">
        <f t="shared" si="61"/>
        <v>43.709870923649525</v>
      </c>
      <c r="P104" s="59">
        <f t="shared" si="62"/>
        <v>1227.6401290763504</v>
      </c>
      <c r="Q104" s="61">
        <f t="shared" si="63"/>
        <v>51224.204979303075</v>
      </c>
      <c r="R104" s="64">
        <f t="shared" si="51"/>
        <v>0.01</v>
      </c>
      <c r="S104" s="60">
        <f t="shared" si="64"/>
        <v>524.51845108379428</v>
      </c>
      <c r="T104" s="59">
        <f t="shared" si="52"/>
        <v>-1271.3499999999999</v>
      </c>
      <c r="U104" s="59">
        <f t="shared" si="65"/>
        <v>1190.3809933482994</v>
      </c>
      <c r="V104" s="65">
        <f t="shared" si="59"/>
        <v>49152.247642751347</v>
      </c>
      <c r="W104" s="2"/>
      <c r="X104" s="58">
        <v>79</v>
      </c>
      <c r="Y104" s="59">
        <f t="shared" si="54"/>
        <v>460.47</v>
      </c>
      <c r="Z104" s="60">
        <f t="shared" si="55"/>
        <v>15.831349957845063</v>
      </c>
      <c r="AA104" s="59">
        <f t="shared" si="56"/>
        <v>444.63865004215495</v>
      </c>
      <c r="AB104" s="61">
        <f t="shared" si="57"/>
        <v>18552.981299371921</v>
      </c>
      <c r="AC104" s="62">
        <f t="shared" si="66"/>
        <v>0.01</v>
      </c>
      <c r="AD104" s="60">
        <f t="shared" si="67"/>
        <v>189.97619949414076</v>
      </c>
      <c r="AE104" s="59">
        <f t="shared" si="68"/>
        <v>-460.47</v>
      </c>
      <c r="AF104" s="59">
        <f t="shared" si="69"/>
        <v>431.14387978869217</v>
      </c>
      <c r="AG104" s="65">
        <f t="shared" si="60"/>
        <v>17802.530824770693</v>
      </c>
      <c r="AH104" s="2"/>
      <c r="AI104">
        <v>79</v>
      </c>
      <c r="AJ104" s="141">
        <f t="shared" ref="AJ104:AJ135" si="71">AJ103+10</f>
        <v>330</v>
      </c>
      <c r="AK104" s="141">
        <f t="shared" ref="AK104:AK135" si="72">AM103*$D$19/12</f>
        <v>-4.4381268434700427</v>
      </c>
      <c r="AL104" s="141">
        <f t="shared" ref="AL104:AL135" si="73">AJ104-AK104</f>
        <v>334.43812684347006</v>
      </c>
      <c r="AM104" s="141">
        <f t="shared" ref="AM104:AM135" si="74">AM103-AL104</f>
        <v>-5660.1903390075213</v>
      </c>
      <c r="AN104" s="140">
        <f t="shared" ref="AN104:AN135" si="75">-AJ104</f>
        <v>-330</v>
      </c>
      <c r="AO104" s="140"/>
      <c r="AP104">
        <v>79</v>
      </c>
      <c r="AQ104" s="141">
        <f t="shared" si="70"/>
        <v>-330</v>
      </c>
      <c r="AR104" s="141">
        <f t="shared" ref="AR104:AR135" si="76">AT103*$D$19/12</f>
        <v>4.4381268434700427</v>
      </c>
      <c r="AS104" s="141">
        <f t="shared" ref="AS104:AS135" si="77">AQ104-AR104</f>
        <v>-334.43812684347006</v>
      </c>
      <c r="AT104" s="141">
        <f t="shared" ref="AT104:AT135" si="78">AT103-AS104</f>
        <v>5660.1903390075213</v>
      </c>
      <c r="AU104" s="140">
        <f t="shared" ref="AU104:AU135" si="79">-AQ104</f>
        <v>330</v>
      </c>
    </row>
    <row r="105" spans="1:47" x14ac:dyDescent="0.3">
      <c r="A105" s="2"/>
      <c r="B105" s="58">
        <v>80</v>
      </c>
      <c r="C105" s="59">
        <f t="shared" si="43"/>
        <v>876.04</v>
      </c>
      <c r="D105" s="60">
        <f t="shared" si="44"/>
        <v>29.413890619628116</v>
      </c>
      <c r="E105" s="59">
        <f t="shared" si="45"/>
        <v>846.62610938037187</v>
      </c>
      <c r="F105" s="61">
        <f t="shared" si="46"/>
        <v>34450.042634173369</v>
      </c>
      <c r="G105" s="62">
        <f t="shared" si="47"/>
        <v>0.01</v>
      </c>
      <c r="H105" s="60">
        <f t="shared" si="48"/>
        <v>352.96668743553738</v>
      </c>
      <c r="I105" s="59">
        <f t="shared" si="49"/>
        <v>-876.04</v>
      </c>
      <c r="J105" s="59">
        <f t="shared" si="50"/>
        <v>819.56432287920279</v>
      </c>
      <c r="K105" s="65">
        <f t="shared" si="58"/>
        <v>33048.713303277189</v>
      </c>
      <c r="L105" s="2"/>
      <c r="M105" s="58">
        <v>80</v>
      </c>
      <c r="N105" s="59">
        <f t="shared" si="53"/>
        <v>1271.3499999999999</v>
      </c>
      <c r="O105" s="60">
        <f t="shared" si="61"/>
        <v>42.686837482752566</v>
      </c>
      <c r="P105" s="59">
        <f t="shared" si="62"/>
        <v>1228.6631625172474</v>
      </c>
      <c r="Q105" s="61">
        <f t="shared" si="63"/>
        <v>49995.54181678583</v>
      </c>
      <c r="R105" s="64">
        <f t="shared" si="51"/>
        <v>0.01</v>
      </c>
      <c r="S105" s="60">
        <f t="shared" si="64"/>
        <v>512.24204979303079</v>
      </c>
      <c r="T105" s="59">
        <f t="shared" si="52"/>
        <v>-1271.3499999999999</v>
      </c>
      <c r="U105" s="59">
        <f t="shared" si="65"/>
        <v>1189.3898352780077</v>
      </c>
      <c r="V105" s="65">
        <f t="shared" si="59"/>
        <v>47961.866649403048</v>
      </c>
      <c r="W105" s="2"/>
      <c r="X105" s="58">
        <v>80</v>
      </c>
      <c r="Y105" s="59">
        <f t="shared" si="54"/>
        <v>460.47</v>
      </c>
      <c r="Z105" s="60">
        <f t="shared" si="55"/>
        <v>15.460817749476602</v>
      </c>
      <c r="AA105" s="59">
        <f t="shared" si="56"/>
        <v>445.00918225052345</v>
      </c>
      <c r="AB105" s="61">
        <f t="shared" si="57"/>
        <v>18107.972117121397</v>
      </c>
      <c r="AC105" s="62">
        <f t="shared" si="66"/>
        <v>0.01</v>
      </c>
      <c r="AD105" s="60">
        <f t="shared" si="67"/>
        <v>185.52981299371922</v>
      </c>
      <c r="AE105" s="59">
        <f t="shared" si="68"/>
        <v>-460.47</v>
      </c>
      <c r="AF105" s="59">
        <f t="shared" si="69"/>
        <v>430.78489277767437</v>
      </c>
      <c r="AG105" s="65">
        <f t="shared" si="60"/>
        <v>17371.386944982001</v>
      </c>
      <c r="AH105" s="2"/>
      <c r="AI105">
        <v>80</v>
      </c>
      <c r="AJ105" s="141">
        <f t="shared" si="71"/>
        <v>340</v>
      </c>
      <c r="AK105" s="141">
        <f t="shared" si="72"/>
        <v>-4.7168252825062682</v>
      </c>
      <c r="AL105" s="141">
        <f t="shared" si="73"/>
        <v>344.71682528250625</v>
      </c>
      <c r="AM105" s="141">
        <f t="shared" si="74"/>
        <v>-6004.9071642900271</v>
      </c>
      <c r="AN105" s="140">
        <f t="shared" si="75"/>
        <v>-340</v>
      </c>
      <c r="AO105" s="140"/>
      <c r="AP105">
        <v>80</v>
      </c>
      <c r="AQ105" s="141">
        <f t="shared" si="70"/>
        <v>-340</v>
      </c>
      <c r="AR105" s="141">
        <f t="shared" si="76"/>
        <v>4.7168252825062682</v>
      </c>
      <c r="AS105" s="141">
        <f t="shared" si="77"/>
        <v>-344.71682528250625</v>
      </c>
      <c r="AT105" s="141">
        <f t="shared" si="78"/>
        <v>6004.9071642900271</v>
      </c>
      <c r="AU105" s="140">
        <f t="shared" si="79"/>
        <v>340</v>
      </c>
    </row>
    <row r="106" spans="1:47" x14ac:dyDescent="0.3">
      <c r="A106" s="2"/>
      <c r="B106" s="58">
        <v>81</v>
      </c>
      <c r="C106" s="59">
        <f t="shared" si="43"/>
        <v>876.04</v>
      </c>
      <c r="D106" s="60">
        <f t="shared" si="44"/>
        <v>28.708368861811142</v>
      </c>
      <c r="E106" s="59">
        <f t="shared" si="45"/>
        <v>847.33163113818887</v>
      </c>
      <c r="F106" s="61">
        <f t="shared" si="46"/>
        <v>33602.711003035183</v>
      </c>
      <c r="G106" s="62">
        <f t="shared" si="47"/>
        <v>0.01</v>
      </c>
      <c r="H106" s="60">
        <f t="shared" si="48"/>
        <v>344.50042634173371</v>
      </c>
      <c r="I106" s="59">
        <f t="shared" si="49"/>
        <v>-876.04</v>
      </c>
      <c r="J106" s="59">
        <f t="shared" si="50"/>
        <v>818.88192166522572</v>
      </c>
      <c r="K106" s="65">
        <f t="shared" si="58"/>
        <v>32229.148980397986</v>
      </c>
      <c r="L106" s="2"/>
      <c r="M106" s="58">
        <v>81</v>
      </c>
      <c r="N106" s="59">
        <f t="shared" si="53"/>
        <v>1271.3499999999999</v>
      </c>
      <c r="O106" s="60">
        <f t="shared" si="61"/>
        <v>41.66295151398819</v>
      </c>
      <c r="P106" s="59">
        <f t="shared" si="62"/>
        <v>1229.6870484860117</v>
      </c>
      <c r="Q106" s="61">
        <f t="shared" si="63"/>
        <v>48765.854768299818</v>
      </c>
      <c r="R106" s="64">
        <f t="shared" si="51"/>
        <v>0.01</v>
      </c>
      <c r="S106" s="60">
        <f t="shared" si="64"/>
        <v>499.95541816785828</v>
      </c>
      <c r="T106" s="59">
        <f t="shared" si="52"/>
        <v>-1271.3499999999999</v>
      </c>
      <c r="U106" s="59">
        <f t="shared" si="65"/>
        <v>1188.3995024849387</v>
      </c>
      <c r="V106" s="65">
        <f t="shared" si="59"/>
        <v>46772.476814125039</v>
      </c>
      <c r="W106" s="2"/>
      <c r="X106" s="58">
        <v>81</v>
      </c>
      <c r="Y106" s="59">
        <f t="shared" si="54"/>
        <v>460.47</v>
      </c>
      <c r="Z106" s="60">
        <f t="shared" si="55"/>
        <v>15.089976764267831</v>
      </c>
      <c r="AA106" s="59">
        <f t="shared" si="56"/>
        <v>445.38002323573221</v>
      </c>
      <c r="AB106" s="61">
        <f t="shared" si="57"/>
        <v>17662.592093885665</v>
      </c>
      <c r="AC106" s="62">
        <f t="shared" si="66"/>
        <v>0.01</v>
      </c>
      <c r="AD106" s="60">
        <f t="shared" si="67"/>
        <v>181.07972117121398</v>
      </c>
      <c r="AE106" s="59">
        <f t="shared" si="68"/>
        <v>-460.47</v>
      </c>
      <c r="AF106" s="59">
        <f t="shared" si="69"/>
        <v>430.42620467307779</v>
      </c>
      <c r="AG106" s="65">
        <f t="shared" si="60"/>
        <v>16940.602052204325</v>
      </c>
      <c r="AH106" s="2"/>
      <c r="AI106">
        <v>81</v>
      </c>
      <c r="AJ106" s="141">
        <f t="shared" si="71"/>
        <v>350</v>
      </c>
      <c r="AK106" s="141">
        <f t="shared" si="72"/>
        <v>-5.0040893035750225</v>
      </c>
      <c r="AL106" s="141">
        <f t="shared" si="73"/>
        <v>355.00408930357503</v>
      </c>
      <c r="AM106" s="141">
        <f t="shared" si="74"/>
        <v>-6359.9112535936019</v>
      </c>
      <c r="AN106" s="140">
        <f t="shared" si="75"/>
        <v>-350</v>
      </c>
      <c r="AO106" s="140"/>
      <c r="AP106">
        <v>81</v>
      </c>
      <c r="AQ106" s="141">
        <f t="shared" si="70"/>
        <v>-350</v>
      </c>
      <c r="AR106" s="141">
        <f t="shared" si="76"/>
        <v>5.0040893035750225</v>
      </c>
      <c r="AS106" s="141">
        <f t="shared" si="77"/>
        <v>-355.00408930357503</v>
      </c>
      <c r="AT106" s="141">
        <f t="shared" si="78"/>
        <v>6359.9112535936019</v>
      </c>
      <c r="AU106" s="140">
        <f t="shared" si="79"/>
        <v>350</v>
      </c>
    </row>
    <row r="107" spans="1:47" x14ac:dyDescent="0.3">
      <c r="A107" s="2"/>
      <c r="B107" s="58">
        <v>82</v>
      </c>
      <c r="C107" s="59">
        <f t="shared" si="43"/>
        <v>876.04</v>
      </c>
      <c r="D107" s="60">
        <f t="shared" si="44"/>
        <v>28.002259169195984</v>
      </c>
      <c r="E107" s="59">
        <f t="shared" si="45"/>
        <v>848.03774083080395</v>
      </c>
      <c r="F107" s="61">
        <f t="shared" si="46"/>
        <v>32754.673262204378</v>
      </c>
      <c r="G107" s="62">
        <f t="shared" si="47"/>
        <v>0.01</v>
      </c>
      <c r="H107" s="60">
        <f t="shared" si="48"/>
        <v>336.02711003035182</v>
      </c>
      <c r="I107" s="59">
        <f t="shared" si="49"/>
        <v>-876.04</v>
      </c>
      <c r="J107" s="59">
        <f t="shared" si="50"/>
        <v>818.20008864510987</v>
      </c>
      <c r="K107" s="65">
        <f t="shared" si="58"/>
        <v>31410.267058732759</v>
      </c>
      <c r="L107" s="2"/>
      <c r="M107" s="58">
        <v>82</v>
      </c>
      <c r="N107" s="59">
        <f t="shared" si="53"/>
        <v>1271.3499999999999</v>
      </c>
      <c r="O107" s="60">
        <f t="shared" si="61"/>
        <v>40.638212306916515</v>
      </c>
      <c r="P107" s="59">
        <f t="shared" si="62"/>
        <v>1230.7117876930834</v>
      </c>
      <c r="Q107" s="61">
        <f t="shared" si="63"/>
        <v>47535.142980606732</v>
      </c>
      <c r="R107" s="64">
        <f t="shared" si="51"/>
        <v>0.01</v>
      </c>
      <c r="S107" s="60">
        <f t="shared" si="64"/>
        <v>487.65854768299818</v>
      </c>
      <c r="T107" s="59">
        <f t="shared" si="52"/>
        <v>-1271.3499999999999</v>
      </c>
      <c r="U107" s="59">
        <f t="shared" si="65"/>
        <v>1187.4099942819341</v>
      </c>
      <c r="V107" s="65">
        <f t="shared" si="59"/>
        <v>45584.077311640103</v>
      </c>
      <c r="W107" s="2"/>
      <c r="X107" s="58">
        <v>82</v>
      </c>
      <c r="Y107" s="59">
        <f t="shared" si="54"/>
        <v>460.47</v>
      </c>
      <c r="Z107" s="60">
        <f t="shared" si="55"/>
        <v>14.718826744904723</v>
      </c>
      <c r="AA107" s="59">
        <f t="shared" si="56"/>
        <v>445.7511732550953</v>
      </c>
      <c r="AB107" s="61">
        <f t="shared" si="57"/>
        <v>17216.84092063057</v>
      </c>
      <c r="AC107" s="62">
        <f t="shared" si="66"/>
        <v>0.01</v>
      </c>
      <c r="AD107" s="60">
        <f t="shared" si="67"/>
        <v>176.62592093885667</v>
      </c>
      <c r="AE107" s="59">
        <f t="shared" si="68"/>
        <v>-460.47</v>
      </c>
      <c r="AF107" s="59">
        <f t="shared" si="69"/>
        <v>430.06781522602125</v>
      </c>
      <c r="AG107" s="65">
        <f t="shared" si="60"/>
        <v>16510.175847531249</v>
      </c>
      <c r="AH107" s="2"/>
      <c r="AI107">
        <v>82</v>
      </c>
      <c r="AJ107" s="141">
        <f t="shared" si="71"/>
        <v>360</v>
      </c>
      <c r="AK107" s="141">
        <f t="shared" si="72"/>
        <v>-5.2999260446613352</v>
      </c>
      <c r="AL107" s="141">
        <f t="shared" si="73"/>
        <v>365.29992604466133</v>
      </c>
      <c r="AM107" s="141">
        <f t="shared" si="74"/>
        <v>-6725.2111796382633</v>
      </c>
      <c r="AN107" s="140">
        <f t="shared" si="75"/>
        <v>-360</v>
      </c>
      <c r="AO107" s="140"/>
      <c r="AP107">
        <v>82</v>
      </c>
      <c r="AQ107" s="141">
        <f t="shared" si="70"/>
        <v>-360</v>
      </c>
      <c r="AR107" s="141">
        <f t="shared" si="76"/>
        <v>5.2999260446613352</v>
      </c>
      <c r="AS107" s="141">
        <f t="shared" si="77"/>
        <v>-365.29992604466133</v>
      </c>
      <c r="AT107" s="141">
        <f t="shared" si="78"/>
        <v>6725.2111796382633</v>
      </c>
      <c r="AU107" s="140">
        <f t="shared" si="79"/>
        <v>360</v>
      </c>
    </row>
    <row r="108" spans="1:47" x14ac:dyDescent="0.3">
      <c r="A108" s="2"/>
      <c r="B108" s="58">
        <v>83</v>
      </c>
      <c r="C108" s="59">
        <f t="shared" si="43"/>
        <v>876.04</v>
      </c>
      <c r="D108" s="60">
        <f t="shared" si="44"/>
        <v>27.295561051836984</v>
      </c>
      <c r="E108" s="59">
        <f t="shared" si="45"/>
        <v>848.74443894816295</v>
      </c>
      <c r="F108" s="61">
        <f t="shared" si="46"/>
        <v>31905.928823256214</v>
      </c>
      <c r="G108" s="62">
        <f t="shared" si="47"/>
        <v>0.01</v>
      </c>
      <c r="H108" s="60">
        <f t="shared" si="48"/>
        <v>327.54673262204381</v>
      </c>
      <c r="I108" s="59">
        <f t="shared" si="49"/>
        <v>-876.04</v>
      </c>
      <c r="J108" s="59">
        <f t="shared" si="50"/>
        <v>817.5188233457543</v>
      </c>
      <c r="K108" s="65">
        <f t="shared" si="58"/>
        <v>30592.06697008765</v>
      </c>
      <c r="L108" s="2"/>
      <c r="M108" s="58">
        <v>83</v>
      </c>
      <c r="N108" s="59">
        <f t="shared" si="53"/>
        <v>1271.3499999999999</v>
      </c>
      <c r="O108" s="60">
        <f t="shared" si="61"/>
        <v>39.612619150505608</v>
      </c>
      <c r="P108" s="59">
        <f t="shared" si="62"/>
        <v>1231.7373808494942</v>
      </c>
      <c r="Q108" s="61">
        <f t="shared" si="63"/>
        <v>46303.405599757236</v>
      </c>
      <c r="R108" s="64">
        <f t="shared" si="51"/>
        <v>0.01</v>
      </c>
      <c r="S108" s="60">
        <f t="shared" si="64"/>
        <v>475.3514298060673</v>
      </c>
      <c r="T108" s="59">
        <f t="shared" si="52"/>
        <v>-1271.3499999999999</v>
      </c>
      <c r="U108" s="59">
        <f t="shared" si="65"/>
        <v>1186.4213099824083</v>
      </c>
      <c r="V108" s="65">
        <f t="shared" si="59"/>
        <v>44396.667317358166</v>
      </c>
      <c r="W108" s="2"/>
      <c r="X108" s="58">
        <v>83</v>
      </c>
      <c r="Y108" s="59">
        <f t="shared" si="54"/>
        <v>460.47</v>
      </c>
      <c r="Z108" s="60">
        <f t="shared" si="55"/>
        <v>14.347367433858809</v>
      </c>
      <c r="AA108" s="59">
        <f t="shared" si="56"/>
        <v>446.12263256614119</v>
      </c>
      <c r="AB108" s="61">
        <f t="shared" si="57"/>
        <v>16770.718288064429</v>
      </c>
      <c r="AC108" s="62">
        <f t="shared" si="66"/>
        <v>0.01</v>
      </c>
      <c r="AD108" s="60">
        <f t="shared" si="67"/>
        <v>172.16840920630571</v>
      </c>
      <c r="AE108" s="59">
        <f t="shared" si="68"/>
        <v>-460.47</v>
      </c>
      <c r="AF108" s="59">
        <f t="shared" si="69"/>
        <v>429.70972418783089</v>
      </c>
      <c r="AG108" s="65">
        <f t="shared" si="60"/>
        <v>16080.108032305227</v>
      </c>
      <c r="AH108" s="2"/>
      <c r="AI108">
        <v>83</v>
      </c>
      <c r="AJ108" s="141">
        <f t="shared" si="71"/>
        <v>370</v>
      </c>
      <c r="AK108" s="141">
        <f t="shared" si="72"/>
        <v>-5.6043426496985527</v>
      </c>
      <c r="AL108" s="141">
        <f t="shared" si="73"/>
        <v>375.60434264969854</v>
      </c>
      <c r="AM108" s="141">
        <f t="shared" si="74"/>
        <v>-7100.8155222879614</v>
      </c>
      <c r="AN108" s="140">
        <f t="shared" si="75"/>
        <v>-370</v>
      </c>
      <c r="AO108" s="140"/>
      <c r="AP108">
        <v>83</v>
      </c>
      <c r="AQ108" s="141">
        <f t="shared" si="70"/>
        <v>-370</v>
      </c>
      <c r="AR108" s="141">
        <f t="shared" si="76"/>
        <v>5.6043426496985527</v>
      </c>
      <c r="AS108" s="141">
        <f t="shared" si="77"/>
        <v>-375.60434264969854</v>
      </c>
      <c r="AT108" s="141">
        <f t="shared" si="78"/>
        <v>7100.8155222879614</v>
      </c>
      <c r="AU108" s="140">
        <f t="shared" si="79"/>
        <v>370</v>
      </c>
    </row>
    <row r="109" spans="1:47" x14ac:dyDescent="0.3">
      <c r="A109" s="2"/>
      <c r="B109" s="58">
        <v>84</v>
      </c>
      <c r="C109" s="59">
        <f t="shared" si="43"/>
        <v>876.04</v>
      </c>
      <c r="D109" s="60">
        <f t="shared" si="44"/>
        <v>26.588274019380179</v>
      </c>
      <c r="E109" s="59">
        <f t="shared" si="45"/>
        <v>849.45172598061981</v>
      </c>
      <c r="F109" s="61">
        <f t="shared" si="46"/>
        <v>31056.477097275594</v>
      </c>
      <c r="G109" s="62">
        <f t="shared" si="47"/>
        <v>0.01</v>
      </c>
      <c r="H109" s="60">
        <f t="shared" si="48"/>
        <v>319.05928823256215</v>
      </c>
      <c r="I109" s="59">
        <f t="shared" si="49"/>
        <v>-876.04</v>
      </c>
      <c r="J109" s="59">
        <f t="shared" si="50"/>
        <v>816.83812529445299</v>
      </c>
      <c r="K109" s="65">
        <f t="shared" si="58"/>
        <v>29774.548146741894</v>
      </c>
      <c r="L109" s="2"/>
      <c r="M109" s="58">
        <v>84</v>
      </c>
      <c r="N109" s="59">
        <f t="shared" si="53"/>
        <v>1271.3499999999999</v>
      </c>
      <c r="O109" s="60">
        <f t="shared" si="61"/>
        <v>38.586171333131027</v>
      </c>
      <c r="P109" s="59">
        <f t="shared" si="62"/>
        <v>1232.7638286668689</v>
      </c>
      <c r="Q109" s="61">
        <f t="shared" si="63"/>
        <v>45070.64177109037</v>
      </c>
      <c r="R109" s="64">
        <f t="shared" si="51"/>
        <v>9.9999999999999985E-3</v>
      </c>
      <c r="S109" s="60">
        <f t="shared" si="64"/>
        <v>463.0340559975723</v>
      </c>
      <c r="T109" s="59">
        <f t="shared" si="52"/>
        <v>-1271.3499999999999</v>
      </c>
      <c r="U109" s="59">
        <f t="shared" si="65"/>
        <v>1185.4334489003459</v>
      </c>
      <c r="V109" s="65">
        <f t="shared" si="59"/>
        <v>43210.246007375761</v>
      </c>
      <c r="W109" s="2"/>
      <c r="X109" s="58">
        <v>84</v>
      </c>
      <c r="Y109" s="59">
        <f t="shared" si="54"/>
        <v>460.47</v>
      </c>
      <c r="Z109" s="60">
        <f t="shared" si="55"/>
        <v>13.975598573387025</v>
      </c>
      <c r="AA109" s="59">
        <f t="shared" si="56"/>
        <v>446.49440142661302</v>
      </c>
      <c r="AB109" s="61">
        <f t="shared" si="57"/>
        <v>16324.223886637816</v>
      </c>
      <c r="AC109" s="62">
        <f t="shared" si="66"/>
        <v>0.01</v>
      </c>
      <c r="AD109" s="60">
        <f t="shared" si="67"/>
        <v>167.7071828806443</v>
      </c>
      <c r="AE109" s="59">
        <f t="shared" si="68"/>
        <v>-460.47</v>
      </c>
      <c r="AF109" s="59">
        <f t="shared" si="69"/>
        <v>429.35193131004024</v>
      </c>
      <c r="AG109" s="65">
        <f t="shared" si="60"/>
        <v>15650.398308117396</v>
      </c>
      <c r="AH109" s="2"/>
      <c r="AI109">
        <v>84</v>
      </c>
      <c r="AJ109" s="141">
        <f t="shared" si="71"/>
        <v>380</v>
      </c>
      <c r="AK109" s="141">
        <f t="shared" si="72"/>
        <v>-5.9173462685733007</v>
      </c>
      <c r="AL109" s="141">
        <f t="shared" si="73"/>
        <v>385.91734626857328</v>
      </c>
      <c r="AM109" s="141">
        <f t="shared" si="74"/>
        <v>-7486.7328685565344</v>
      </c>
      <c r="AN109" s="140">
        <f t="shared" si="75"/>
        <v>-380</v>
      </c>
      <c r="AO109" s="140"/>
      <c r="AP109">
        <v>84</v>
      </c>
      <c r="AQ109" s="141">
        <f t="shared" si="70"/>
        <v>-380</v>
      </c>
      <c r="AR109" s="141">
        <f t="shared" si="76"/>
        <v>5.9173462685733007</v>
      </c>
      <c r="AS109" s="141">
        <f t="shared" si="77"/>
        <v>-385.91734626857328</v>
      </c>
      <c r="AT109" s="141">
        <f t="shared" si="78"/>
        <v>7486.7328685565344</v>
      </c>
      <c r="AU109" s="140">
        <f t="shared" si="79"/>
        <v>380</v>
      </c>
    </row>
    <row r="110" spans="1:47" x14ac:dyDescent="0.3">
      <c r="A110" s="2"/>
      <c r="B110" s="58">
        <v>85</v>
      </c>
      <c r="C110" s="59">
        <f t="shared" si="43"/>
        <v>876.04</v>
      </c>
      <c r="D110" s="60">
        <f t="shared" si="44"/>
        <v>25.880397581062994</v>
      </c>
      <c r="E110" s="59">
        <f t="shared" si="45"/>
        <v>850.15960241893697</v>
      </c>
      <c r="F110" s="61">
        <f t="shared" si="46"/>
        <v>30206.317494856656</v>
      </c>
      <c r="G110" s="62">
        <f t="shared" si="47"/>
        <v>0.01</v>
      </c>
      <c r="H110" s="60">
        <f t="shared" si="48"/>
        <v>310.56477097275592</v>
      </c>
      <c r="I110" s="59">
        <f t="shared" si="49"/>
        <v>-876.04</v>
      </c>
      <c r="J110" s="59">
        <f t="shared" si="50"/>
        <v>816.15799401889251</v>
      </c>
      <c r="K110" s="65">
        <f t="shared" si="58"/>
        <v>28957.710021447441</v>
      </c>
      <c r="L110" s="2"/>
      <c r="M110" s="58">
        <v>85</v>
      </c>
      <c r="N110" s="59">
        <f t="shared" si="53"/>
        <v>1271.3499999999999</v>
      </c>
      <c r="O110" s="60">
        <f t="shared" si="61"/>
        <v>37.558868142575307</v>
      </c>
      <c r="P110" s="59">
        <f t="shared" si="62"/>
        <v>1233.7911318574247</v>
      </c>
      <c r="Q110" s="61">
        <f t="shared" si="63"/>
        <v>43836.850639232944</v>
      </c>
      <c r="R110" s="64">
        <f t="shared" si="51"/>
        <v>0.01</v>
      </c>
      <c r="S110" s="60">
        <f t="shared" si="64"/>
        <v>450.70641771090368</v>
      </c>
      <c r="T110" s="59">
        <f t="shared" si="52"/>
        <v>-1271.3499999999999</v>
      </c>
      <c r="U110" s="59">
        <f t="shared" si="65"/>
        <v>1184.4464103503046</v>
      </c>
      <c r="V110" s="65">
        <f t="shared" si="59"/>
        <v>42024.812558475416</v>
      </c>
      <c r="W110" s="2"/>
      <c r="X110" s="58">
        <v>85</v>
      </c>
      <c r="Y110" s="59">
        <f t="shared" si="54"/>
        <v>460.47</v>
      </c>
      <c r="Z110" s="60">
        <f t="shared" si="55"/>
        <v>13.603519905531513</v>
      </c>
      <c r="AA110" s="59">
        <f t="shared" si="56"/>
        <v>446.8664800944685</v>
      </c>
      <c r="AB110" s="61">
        <f t="shared" si="57"/>
        <v>15877.357406543348</v>
      </c>
      <c r="AC110" s="62">
        <f t="shared" si="66"/>
        <v>0.01</v>
      </c>
      <c r="AD110" s="60">
        <f t="shared" si="67"/>
        <v>163.24223886637816</v>
      </c>
      <c r="AE110" s="59">
        <f t="shared" si="68"/>
        <v>-460.47</v>
      </c>
      <c r="AF110" s="59">
        <f t="shared" si="69"/>
        <v>428.99443634438927</v>
      </c>
      <c r="AG110" s="65">
        <f t="shared" si="60"/>
        <v>15221.046376807355</v>
      </c>
      <c r="AH110" s="2"/>
      <c r="AI110">
        <v>85</v>
      </c>
      <c r="AJ110" s="141">
        <f t="shared" si="71"/>
        <v>390</v>
      </c>
      <c r="AK110" s="141">
        <f t="shared" si="72"/>
        <v>-6.2389440571304453</v>
      </c>
      <c r="AL110" s="141">
        <f t="shared" si="73"/>
        <v>396.23894405713042</v>
      </c>
      <c r="AM110" s="141">
        <f t="shared" si="74"/>
        <v>-7882.971812613665</v>
      </c>
      <c r="AN110" s="140">
        <f t="shared" si="75"/>
        <v>-390</v>
      </c>
      <c r="AO110" s="140"/>
      <c r="AP110">
        <v>85</v>
      </c>
      <c r="AQ110" s="141">
        <f t="shared" si="70"/>
        <v>-390</v>
      </c>
      <c r="AR110" s="141">
        <f t="shared" si="76"/>
        <v>6.2389440571304453</v>
      </c>
      <c r="AS110" s="141">
        <f t="shared" si="77"/>
        <v>-396.23894405713042</v>
      </c>
      <c r="AT110" s="141">
        <f t="shared" si="78"/>
        <v>7882.971812613665</v>
      </c>
      <c r="AU110" s="140">
        <f t="shared" si="79"/>
        <v>390</v>
      </c>
    </row>
    <row r="111" spans="1:47" x14ac:dyDescent="0.3">
      <c r="A111" s="2"/>
      <c r="B111" s="58">
        <v>86</v>
      </c>
      <c r="C111" s="59">
        <f t="shared" si="43"/>
        <v>876.04</v>
      </c>
      <c r="D111" s="60">
        <f t="shared" si="44"/>
        <v>25.171931245713878</v>
      </c>
      <c r="E111" s="59">
        <f t="shared" si="45"/>
        <v>850.86806875428613</v>
      </c>
      <c r="F111" s="61">
        <f t="shared" si="46"/>
        <v>29355.449426102368</v>
      </c>
      <c r="G111" s="62">
        <f t="shared" si="47"/>
        <v>0.01</v>
      </c>
      <c r="H111" s="60">
        <f t="shared" si="48"/>
        <v>302.06317494856654</v>
      </c>
      <c r="I111" s="59">
        <f t="shared" si="49"/>
        <v>-876.04</v>
      </c>
      <c r="J111" s="59">
        <f t="shared" si="50"/>
        <v>815.47842904715378</v>
      </c>
      <c r="K111" s="65">
        <f t="shared" si="58"/>
        <v>28141.552027428548</v>
      </c>
      <c r="L111" s="2"/>
      <c r="M111" s="58">
        <v>86</v>
      </c>
      <c r="N111" s="59">
        <f t="shared" si="53"/>
        <v>1271.3499999999999</v>
      </c>
      <c r="O111" s="60">
        <f t="shared" si="61"/>
        <v>36.530708866027453</v>
      </c>
      <c r="P111" s="59">
        <f t="shared" si="62"/>
        <v>1234.8192911339725</v>
      </c>
      <c r="Q111" s="61">
        <f t="shared" si="63"/>
        <v>42602.031348098972</v>
      </c>
      <c r="R111" s="64">
        <f t="shared" si="51"/>
        <v>0.01</v>
      </c>
      <c r="S111" s="60">
        <f t="shared" si="64"/>
        <v>438.36850639232944</v>
      </c>
      <c r="T111" s="59">
        <f t="shared" si="52"/>
        <v>-1271.3499999999999</v>
      </c>
      <c r="U111" s="59">
        <f t="shared" si="65"/>
        <v>1183.4601936474112</v>
      </c>
      <c r="V111" s="65">
        <f t="shared" si="59"/>
        <v>40840.366148125111</v>
      </c>
      <c r="W111" s="2"/>
      <c r="X111" s="58">
        <v>86</v>
      </c>
      <c r="Y111" s="59">
        <f t="shared" si="54"/>
        <v>460.47</v>
      </c>
      <c r="Z111" s="60">
        <f t="shared" si="55"/>
        <v>13.231131172119456</v>
      </c>
      <c r="AA111" s="59">
        <f t="shared" si="56"/>
        <v>447.23886882788059</v>
      </c>
      <c r="AB111" s="61">
        <f t="shared" si="57"/>
        <v>15430.118537715467</v>
      </c>
      <c r="AC111" s="62">
        <f t="shared" si="66"/>
        <v>0.01</v>
      </c>
      <c r="AD111" s="60">
        <f t="shared" si="67"/>
        <v>158.77357406543348</v>
      </c>
      <c r="AE111" s="59">
        <f t="shared" si="68"/>
        <v>-460.47</v>
      </c>
      <c r="AF111" s="59">
        <f t="shared" si="69"/>
        <v>428.63723904282489</v>
      </c>
      <c r="AG111" s="65">
        <f t="shared" si="60"/>
        <v>14792.051940462965</v>
      </c>
      <c r="AH111" s="2"/>
      <c r="AI111">
        <v>86</v>
      </c>
      <c r="AJ111" s="141">
        <f t="shared" si="71"/>
        <v>400</v>
      </c>
      <c r="AK111" s="141">
        <f t="shared" si="72"/>
        <v>-6.5691431771780548</v>
      </c>
      <c r="AL111" s="141">
        <f t="shared" si="73"/>
        <v>406.56914317717803</v>
      </c>
      <c r="AM111" s="141">
        <f t="shared" si="74"/>
        <v>-8289.5409557908424</v>
      </c>
      <c r="AN111" s="140">
        <f t="shared" si="75"/>
        <v>-400</v>
      </c>
      <c r="AO111" s="140"/>
      <c r="AP111">
        <v>86</v>
      </c>
      <c r="AQ111" s="141">
        <f t="shared" si="70"/>
        <v>-400</v>
      </c>
      <c r="AR111" s="141">
        <f t="shared" si="76"/>
        <v>6.5691431771780548</v>
      </c>
      <c r="AS111" s="141">
        <f t="shared" si="77"/>
        <v>-406.56914317717803</v>
      </c>
      <c r="AT111" s="141">
        <f t="shared" si="78"/>
        <v>8289.5409557908424</v>
      </c>
      <c r="AU111" s="140">
        <f t="shared" si="79"/>
        <v>400</v>
      </c>
    </row>
    <row r="112" spans="1:47" x14ac:dyDescent="0.3">
      <c r="A112" s="2"/>
      <c r="B112" s="58">
        <v>87</v>
      </c>
      <c r="C112" s="59">
        <f t="shared" si="43"/>
        <v>876.04</v>
      </c>
      <c r="D112" s="60">
        <f t="shared" si="44"/>
        <v>24.462874521751974</v>
      </c>
      <c r="E112" s="59">
        <f t="shared" si="45"/>
        <v>851.57712547824804</v>
      </c>
      <c r="F112" s="61">
        <f t="shared" si="46"/>
        <v>28503.87230062412</v>
      </c>
      <c r="G112" s="62">
        <f t="shared" si="47"/>
        <v>0.01</v>
      </c>
      <c r="H112" s="60">
        <f t="shared" si="48"/>
        <v>293.55449426102371</v>
      </c>
      <c r="I112" s="59">
        <f t="shared" si="49"/>
        <v>-876.04</v>
      </c>
      <c r="J112" s="59">
        <f t="shared" si="50"/>
        <v>814.79942990771019</v>
      </c>
      <c r="K112" s="65">
        <f t="shared" si="58"/>
        <v>27326.073598381394</v>
      </c>
      <c r="L112" s="2"/>
      <c r="M112" s="58">
        <v>87</v>
      </c>
      <c r="N112" s="59">
        <f t="shared" si="53"/>
        <v>1271.3499999999999</v>
      </c>
      <c r="O112" s="60">
        <f t="shared" si="61"/>
        <v>35.50169279008248</v>
      </c>
      <c r="P112" s="59">
        <f t="shared" si="62"/>
        <v>1235.8483072099175</v>
      </c>
      <c r="Q112" s="61">
        <f t="shared" si="63"/>
        <v>41366.183040889053</v>
      </c>
      <c r="R112" s="64">
        <f t="shared" si="51"/>
        <v>1.0000000000000002E-2</v>
      </c>
      <c r="S112" s="60">
        <f t="shared" si="64"/>
        <v>426.02031348098978</v>
      </c>
      <c r="T112" s="59">
        <f t="shared" si="52"/>
        <v>-1271.3499999999999</v>
      </c>
      <c r="U112" s="59">
        <f t="shared" si="65"/>
        <v>1182.4747981073638</v>
      </c>
      <c r="V112" s="65">
        <f t="shared" si="59"/>
        <v>39656.905954477697</v>
      </c>
      <c r="W112" s="2"/>
      <c r="X112" s="58">
        <v>87</v>
      </c>
      <c r="Y112" s="59">
        <f t="shared" si="54"/>
        <v>460.47</v>
      </c>
      <c r="Z112" s="60">
        <f t="shared" si="55"/>
        <v>12.858432114762889</v>
      </c>
      <c r="AA112" s="59">
        <f t="shared" si="56"/>
        <v>447.61156788523715</v>
      </c>
      <c r="AB112" s="61">
        <f t="shared" si="57"/>
        <v>14982.50696983023</v>
      </c>
      <c r="AC112" s="62">
        <f t="shared" si="66"/>
        <v>0.01</v>
      </c>
      <c r="AD112" s="60">
        <f t="shared" si="67"/>
        <v>154.30118537715467</v>
      </c>
      <c r="AE112" s="59">
        <f t="shared" si="68"/>
        <v>-460.47</v>
      </c>
      <c r="AF112" s="59">
        <f t="shared" si="69"/>
        <v>428.28033915750052</v>
      </c>
      <c r="AG112" s="65">
        <f t="shared" si="60"/>
        <v>14363.414701420141</v>
      </c>
      <c r="AH112" s="2"/>
      <c r="AI112">
        <v>87</v>
      </c>
      <c r="AJ112" s="141">
        <f t="shared" si="71"/>
        <v>410</v>
      </c>
      <c r="AK112" s="141">
        <f t="shared" si="72"/>
        <v>-6.9079507964923685</v>
      </c>
      <c r="AL112" s="141">
        <f t="shared" si="73"/>
        <v>416.90795079649234</v>
      </c>
      <c r="AM112" s="141">
        <f t="shared" si="74"/>
        <v>-8706.4489065873349</v>
      </c>
      <c r="AN112" s="140">
        <f t="shared" si="75"/>
        <v>-410</v>
      </c>
      <c r="AO112" s="140"/>
      <c r="AP112">
        <v>87</v>
      </c>
      <c r="AQ112" s="141">
        <f t="shared" si="70"/>
        <v>-410</v>
      </c>
      <c r="AR112" s="141">
        <f t="shared" si="76"/>
        <v>6.9079507964923685</v>
      </c>
      <c r="AS112" s="141">
        <f t="shared" si="77"/>
        <v>-416.90795079649234</v>
      </c>
      <c r="AT112" s="141">
        <f t="shared" si="78"/>
        <v>8706.4489065873349</v>
      </c>
      <c r="AU112" s="140">
        <f t="shared" si="79"/>
        <v>410</v>
      </c>
    </row>
    <row r="113" spans="1:47" x14ac:dyDescent="0.3">
      <c r="A113" s="2"/>
      <c r="B113" s="58">
        <v>88</v>
      </c>
      <c r="C113" s="59">
        <f t="shared" si="43"/>
        <v>876.04</v>
      </c>
      <c r="D113" s="60">
        <f t="shared" si="44"/>
        <v>23.753226917186765</v>
      </c>
      <c r="E113" s="59">
        <f t="shared" si="45"/>
        <v>852.28677308281317</v>
      </c>
      <c r="F113" s="61">
        <f t="shared" si="46"/>
        <v>27651.585527541305</v>
      </c>
      <c r="G113" s="62">
        <f t="shared" si="47"/>
        <v>0.01</v>
      </c>
      <c r="H113" s="60">
        <f t="shared" si="48"/>
        <v>285.03872300624118</v>
      </c>
      <c r="I113" s="59">
        <f t="shared" si="49"/>
        <v>-876.04</v>
      </c>
      <c r="J113" s="59">
        <f t="shared" si="50"/>
        <v>814.12099612942734</v>
      </c>
      <c r="K113" s="65">
        <f t="shared" si="58"/>
        <v>26511.274168473683</v>
      </c>
      <c r="L113" s="2"/>
      <c r="M113" s="58">
        <v>88</v>
      </c>
      <c r="N113" s="59">
        <f t="shared" si="53"/>
        <v>1271.3499999999999</v>
      </c>
      <c r="O113" s="60">
        <f t="shared" si="61"/>
        <v>34.471819200740875</v>
      </c>
      <c r="P113" s="59">
        <f t="shared" si="62"/>
        <v>1236.8781807992591</v>
      </c>
      <c r="Q113" s="61">
        <f t="shared" si="63"/>
        <v>40129.304860089796</v>
      </c>
      <c r="R113" s="64">
        <f t="shared" si="51"/>
        <v>0.01</v>
      </c>
      <c r="S113" s="60">
        <f t="shared" si="64"/>
        <v>413.66183040889052</v>
      </c>
      <c r="T113" s="59">
        <f t="shared" si="52"/>
        <v>-1271.3499999999999</v>
      </c>
      <c r="U113" s="59">
        <f t="shared" si="65"/>
        <v>1181.4902230464295</v>
      </c>
      <c r="V113" s="65">
        <f t="shared" si="59"/>
        <v>38474.43115637033</v>
      </c>
      <c r="W113" s="2"/>
      <c r="X113" s="58">
        <v>88</v>
      </c>
      <c r="Y113" s="59">
        <f t="shared" si="54"/>
        <v>460.47</v>
      </c>
      <c r="Z113" s="60">
        <f t="shared" si="55"/>
        <v>12.485422474858526</v>
      </c>
      <c r="AA113" s="59">
        <f t="shared" si="56"/>
        <v>447.9845775251415</v>
      </c>
      <c r="AB113" s="61">
        <f t="shared" si="57"/>
        <v>14534.522392305089</v>
      </c>
      <c r="AC113" s="62">
        <f t="shared" si="66"/>
        <v>0.01</v>
      </c>
      <c r="AD113" s="60">
        <f t="shared" si="67"/>
        <v>149.82506969830231</v>
      </c>
      <c r="AE113" s="59">
        <f t="shared" si="68"/>
        <v>-460.47</v>
      </c>
      <c r="AF113" s="59">
        <f t="shared" si="69"/>
        <v>427.923736440776</v>
      </c>
      <c r="AG113" s="65">
        <f t="shared" si="60"/>
        <v>13935.134362262641</v>
      </c>
      <c r="AH113" s="2"/>
      <c r="AI113">
        <v>88</v>
      </c>
      <c r="AJ113" s="141">
        <f t="shared" si="71"/>
        <v>420</v>
      </c>
      <c r="AK113" s="141">
        <f t="shared" si="72"/>
        <v>-7.2553740888227791</v>
      </c>
      <c r="AL113" s="141">
        <f t="shared" si="73"/>
        <v>427.2553740888228</v>
      </c>
      <c r="AM113" s="141">
        <f t="shared" si="74"/>
        <v>-9133.7042806761583</v>
      </c>
      <c r="AN113" s="140">
        <f t="shared" si="75"/>
        <v>-420</v>
      </c>
      <c r="AO113" s="140"/>
      <c r="AP113">
        <v>88</v>
      </c>
      <c r="AQ113" s="141">
        <f t="shared" si="70"/>
        <v>-420</v>
      </c>
      <c r="AR113" s="141">
        <f t="shared" si="76"/>
        <v>7.2553740888227791</v>
      </c>
      <c r="AS113" s="141">
        <f t="shared" si="77"/>
        <v>-427.2553740888228</v>
      </c>
      <c r="AT113" s="141">
        <f t="shared" si="78"/>
        <v>9133.7042806761583</v>
      </c>
      <c r="AU113" s="140">
        <f t="shared" si="79"/>
        <v>420</v>
      </c>
    </row>
    <row r="114" spans="1:47" x14ac:dyDescent="0.3">
      <c r="A114" s="2"/>
      <c r="B114" s="58">
        <v>89</v>
      </c>
      <c r="C114" s="59">
        <f t="shared" si="43"/>
        <v>876.04</v>
      </c>
      <c r="D114" s="60">
        <f t="shared" si="44"/>
        <v>23.042987939617756</v>
      </c>
      <c r="E114" s="59">
        <f t="shared" si="45"/>
        <v>852.99701206038219</v>
      </c>
      <c r="F114" s="61">
        <f t="shared" si="46"/>
        <v>26798.588515480922</v>
      </c>
      <c r="G114" s="62">
        <f t="shared" si="47"/>
        <v>0.01</v>
      </c>
      <c r="H114" s="60">
        <f t="shared" si="48"/>
        <v>276.51585527541306</v>
      </c>
      <c r="I114" s="59">
        <f t="shared" si="49"/>
        <v>-876.04</v>
      </c>
      <c r="J114" s="59">
        <f t="shared" si="50"/>
        <v>813.44312724156373</v>
      </c>
      <c r="K114" s="65">
        <f t="shared" si="58"/>
        <v>25697.153172344257</v>
      </c>
      <c r="L114" s="2"/>
      <c r="M114" s="58">
        <v>89</v>
      </c>
      <c r="N114" s="59">
        <f t="shared" si="53"/>
        <v>1271.3499999999999</v>
      </c>
      <c r="O114" s="60">
        <f t="shared" si="61"/>
        <v>33.441087383408167</v>
      </c>
      <c r="P114" s="59">
        <f t="shared" si="62"/>
        <v>1237.9089126165918</v>
      </c>
      <c r="Q114" s="61">
        <f t="shared" si="63"/>
        <v>38891.395947473204</v>
      </c>
      <c r="R114" s="64">
        <f t="shared" si="51"/>
        <v>1.0000000000000002E-2</v>
      </c>
      <c r="S114" s="60">
        <f t="shared" si="64"/>
        <v>401.29304860089803</v>
      </c>
      <c r="T114" s="59">
        <f t="shared" si="52"/>
        <v>-1271.3499999999999</v>
      </c>
      <c r="U114" s="59">
        <f t="shared" si="65"/>
        <v>1180.5064677814455</v>
      </c>
      <c r="V114" s="65">
        <f t="shared" si="59"/>
        <v>37292.940933323902</v>
      </c>
      <c r="W114" s="2"/>
      <c r="X114" s="58">
        <v>89</v>
      </c>
      <c r="Y114" s="59">
        <f t="shared" si="54"/>
        <v>460.47</v>
      </c>
      <c r="Z114" s="60">
        <f t="shared" si="55"/>
        <v>12.112101993587574</v>
      </c>
      <c r="AA114" s="59">
        <f t="shared" si="56"/>
        <v>448.35789800641243</v>
      </c>
      <c r="AB114" s="61">
        <f t="shared" si="57"/>
        <v>14086.164494298677</v>
      </c>
      <c r="AC114" s="62">
        <f t="shared" si="66"/>
        <v>0.01</v>
      </c>
      <c r="AD114" s="60">
        <f t="shared" si="67"/>
        <v>145.3452239230509</v>
      </c>
      <c r="AE114" s="59">
        <f t="shared" si="68"/>
        <v>-460.47</v>
      </c>
      <c r="AF114" s="59">
        <f t="shared" si="69"/>
        <v>427.56743064521714</v>
      </c>
      <c r="AG114" s="65">
        <f t="shared" si="60"/>
        <v>13507.210625821865</v>
      </c>
      <c r="AH114" s="2"/>
      <c r="AI114">
        <v>89</v>
      </c>
      <c r="AJ114" s="141">
        <f t="shared" si="71"/>
        <v>430</v>
      </c>
      <c r="AK114" s="141">
        <f t="shared" si="72"/>
        <v>-7.6114202338967987</v>
      </c>
      <c r="AL114" s="141">
        <f t="shared" si="73"/>
        <v>437.61142023389681</v>
      </c>
      <c r="AM114" s="141">
        <f t="shared" si="74"/>
        <v>-9571.315700910056</v>
      </c>
      <c r="AN114" s="140">
        <f t="shared" si="75"/>
        <v>-430</v>
      </c>
      <c r="AO114" s="140"/>
      <c r="AP114">
        <v>89</v>
      </c>
      <c r="AQ114" s="141">
        <f t="shared" si="70"/>
        <v>-430</v>
      </c>
      <c r="AR114" s="141">
        <f t="shared" si="76"/>
        <v>7.6114202338967987</v>
      </c>
      <c r="AS114" s="141">
        <f t="shared" si="77"/>
        <v>-437.61142023389681</v>
      </c>
      <c r="AT114" s="141">
        <f t="shared" si="78"/>
        <v>9571.315700910056</v>
      </c>
      <c r="AU114" s="140">
        <f t="shared" si="79"/>
        <v>430</v>
      </c>
    </row>
    <row r="115" spans="1:47" x14ac:dyDescent="0.3">
      <c r="A115" s="2"/>
      <c r="B115" s="58">
        <v>90</v>
      </c>
      <c r="C115" s="59">
        <f t="shared" si="43"/>
        <v>876.04</v>
      </c>
      <c r="D115" s="60">
        <f t="shared" si="44"/>
        <v>22.332157096234102</v>
      </c>
      <c r="E115" s="59">
        <f t="shared" si="45"/>
        <v>853.70784290376582</v>
      </c>
      <c r="F115" s="61">
        <f t="shared" si="46"/>
        <v>25944.880672577157</v>
      </c>
      <c r="G115" s="62">
        <f t="shared" si="47"/>
        <v>0.01</v>
      </c>
      <c r="H115" s="60">
        <f t="shared" si="48"/>
        <v>267.98588515480924</v>
      </c>
      <c r="I115" s="59">
        <f t="shared" si="49"/>
        <v>-876.04</v>
      </c>
      <c r="J115" s="59">
        <f t="shared" si="50"/>
        <v>812.76582277376951</v>
      </c>
      <c r="K115" s="65">
        <f t="shared" si="58"/>
        <v>24883.710045102693</v>
      </c>
      <c r="L115" s="2"/>
      <c r="M115" s="58">
        <v>90</v>
      </c>
      <c r="N115" s="59">
        <f t="shared" si="53"/>
        <v>1271.3499999999999</v>
      </c>
      <c r="O115" s="60">
        <f t="shared" si="61"/>
        <v>32.409496622894338</v>
      </c>
      <c r="P115" s="59">
        <f t="shared" si="62"/>
        <v>1238.9405033771056</v>
      </c>
      <c r="Q115" s="61">
        <f t="shared" si="63"/>
        <v>37652.4554440961</v>
      </c>
      <c r="R115" s="64">
        <f t="shared" si="51"/>
        <v>0.01</v>
      </c>
      <c r="S115" s="60">
        <f t="shared" si="64"/>
        <v>388.91395947473205</v>
      </c>
      <c r="T115" s="59">
        <f t="shared" si="52"/>
        <v>-1271.3499999999999</v>
      </c>
      <c r="U115" s="59">
        <f t="shared" si="65"/>
        <v>1179.5235316298172</v>
      </c>
      <c r="V115" s="65">
        <f t="shared" si="59"/>
        <v>36112.434465542457</v>
      </c>
      <c r="W115" s="2"/>
      <c r="X115" s="58">
        <v>90</v>
      </c>
      <c r="Y115" s="59">
        <f t="shared" si="54"/>
        <v>460.47</v>
      </c>
      <c r="Z115" s="60">
        <f t="shared" si="55"/>
        <v>11.738470411915564</v>
      </c>
      <c r="AA115" s="59">
        <f t="shared" si="56"/>
        <v>448.73152958808447</v>
      </c>
      <c r="AB115" s="61">
        <f t="shared" si="57"/>
        <v>13637.432964710591</v>
      </c>
      <c r="AC115" s="62">
        <f t="shared" si="66"/>
        <v>0.01</v>
      </c>
      <c r="AD115" s="60">
        <f t="shared" si="67"/>
        <v>140.86164494298677</v>
      </c>
      <c r="AE115" s="59">
        <f t="shared" si="68"/>
        <v>-460.47</v>
      </c>
      <c r="AF115" s="59">
        <f t="shared" si="69"/>
        <v>427.21142152359619</v>
      </c>
      <c r="AG115" s="65">
        <f t="shared" si="60"/>
        <v>13079.643195176648</v>
      </c>
      <c r="AH115" s="2"/>
      <c r="AI115">
        <v>90</v>
      </c>
      <c r="AJ115" s="141">
        <f t="shared" si="71"/>
        <v>440</v>
      </c>
      <c r="AK115" s="141">
        <f t="shared" si="72"/>
        <v>-7.9760964174250466</v>
      </c>
      <c r="AL115" s="141">
        <f t="shared" si="73"/>
        <v>447.97609641742503</v>
      </c>
      <c r="AM115" s="141">
        <f t="shared" si="74"/>
        <v>-10019.291797327482</v>
      </c>
      <c r="AN115" s="140">
        <f t="shared" si="75"/>
        <v>-440</v>
      </c>
      <c r="AO115" s="140"/>
      <c r="AP115">
        <v>90</v>
      </c>
      <c r="AQ115" s="141">
        <f t="shared" si="70"/>
        <v>-440</v>
      </c>
      <c r="AR115" s="141">
        <f t="shared" si="76"/>
        <v>7.9760964174250466</v>
      </c>
      <c r="AS115" s="141">
        <f t="shared" si="77"/>
        <v>-447.97609641742503</v>
      </c>
      <c r="AT115" s="141">
        <f t="shared" si="78"/>
        <v>10019.291797327482</v>
      </c>
      <c r="AU115" s="140">
        <f t="shared" si="79"/>
        <v>440</v>
      </c>
    </row>
    <row r="116" spans="1:47" x14ac:dyDescent="0.3">
      <c r="A116" s="2"/>
      <c r="B116" s="58">
        <v>91</v>
      </c>
      <c r="C116" s="59">
        <f t="shared" si="43"/>
        <v>876.04</v>
      </c>
      <c r="D116" s="60">
        <f t="shared" si="44"/>
        <v>21.6207338938143</v>
      </c>
      <c r="E116" s="59">
        <f t="shared" si="45"/>
        <v>854.41926610618566</v>
      </c>
      <c r="F116" s="61">
        <f t="shared" si="46"/>
        <v>25090.461406470971</v>
      </c>
      <c r="G116" s="62">
        <f t="shared" si="47"/>
        <v>0.01</v>
      </c>
      <c r="H116" s="60">
        <f t="shared" si="48"/>
        <v>259.44880672577159</v>
      </c>
      <c r="I116" s="59">
        <f t="shared" si="49"/>
        <v>-876.04</v>
      </c>
      <c r="J116" s="59">
        <f t="shared" si="50"/>
        <v>812.0890822560865</v>
      </c>
      <c r="K116" s="65">
        <f t="shared" si="58"/>
        <v>24070.944222328922</v>
      </c>
      <c r="L116" s="2"/>
      <c r="M116" s="58">
        <v>91</v>
      </c>
      <c r="N116" s="59">
        <f t="shared" si="53"/>
        <v>1271.3499999999999</v>
      </c>
      <c r="O116" s="60">
        <f t="shared" si="61"/>
        <v>31.377046203413418</v>
      </c>
      <c r="P116" s="59">
        <f t="shared" si="62"/>
        <v>1239.9729537965866</v>
      </c>
      <c r="Q116" s="61">
        <f t="shared" si="63"/>
        <v>36412.482490299517</v>
      </c>
      <c r="R116" s="64">
        <f t="shared" si="51"/>
        <v>0.01</v>
      </c>
      <c r="S116" s="60">
        <f t="shared" si="64"/>
        <v>376.52455444096103</v>
      </c>
      <c r="T116" s="59">
        <f t="shared" si="52"/>
        <v>-1271.3499999999999</v>
      </c>
      <c r="U116" s="59">
        <f t="shared" si="65"/>
        <v>1178.5414139095187</v>
      </c>
      <c r="V116" s="65">
        <f t="shared" si="59"/>
        <v>34932.910933912637</v>
      </c>
      <c r="W116" s="2"/>
      <c r="X116" s="58">
        <v>91</v>
      </c>
      <c r="Y116" s="59">
        <f t="shared" si="54"/>
        <v>460.47</v>
      </c>
      <c r="Z116" s="60">
        <f t="shared" si="55"/>
        <v>11.36452747059216</v>
      </c>
      <c r="AA116" s="59">
        <f t="shared" si="56"/>
        <v>449.10547252940785</v>
      </c>
      <c r="AB116" s="61">
        <f t="shared" si="57"/>
        <v>13188.327492181184</v>
      </c>
      <c r="AC116" s="62">
        <f t="shared" si="66"/>
        <v>0.01</v>
      </c>
      <c r="AD116" s="60">
        <f t="shared" si="67"/>
        <v>136.37432964710592</v>
      </c>
      <c r="AE116" s="59">
        <f t="shared" si="68"/>
        <v>-460.47</v>
      </c>
      <c r="AF116" s="59">
        <f t="shared" si="69"/>
        <v>426.85570882889073</v>
      </c>
      <c r="AG116" s="65">
        <f t="shared" si="60"/>
        <v>12652.431773653052</v>
      </c>
      <c r="AH116" s="2"/>
      <c r="AI116">
        <v>91</v>
      </c>
      <c r="AJ116" s="141">
        <f t="shared" si="71"/>
        <v>450</v>
      </c>
      <c r="AK116" s="141">
        <f t="shared" si="72"/>
        <v>-8.3494098311062341</v>
      </c>
      <c r="AL116" s="141">
        <f t="shared" si="73"/>
        <v>458.34940983110624</v>
      </c>
      <c r="AM116" s="141">
        <f t="shared" si="74"/>
        <v>-10477.641207158587</v>
      </c>
      <c r="AN116" s="140">
        <f t="shared" si="75"/>
        <v>-450</v>
      </c>
      <c r="AO116" s="140"/>
      <c r="AP116">
        <v>91</v>
      </c>
      <c r="AQ116" s="141">
        <f t="shared" si="70"/>
        <v>-450</v>
      </c>
      <c r="AR116" s="141">
        <f t="shared" si="76"/>
        <v>8.3494098311062341</v>
      </c>
      <c r="AS116" s="141">
        <f t="shared" si="77"/>
        <v>-458.34940983110624</v>
      </c>
      <c r="AT116" s="141">
        <f t="shared" si="78"/>
        <v>10477.641207158587</v>
      </c>
      <c r="AU116" s="140">
        <f t="shared" si="79"/>
        <v>450</v>
      </c>
    </row>
    <row r="117" spans="1:47" x14ac:dyDescent="0.3">
      <c r="A117" s="2"/>
      <c r="B117" s="58">
        <v>92</v>
      </c>
      <c r="C117" s="59">
        <f t="shared" si="43"/>
        <v>876.04</v>
      </c>
      <c r="D117" s="60">
        <f t="shared" si="44"/>
        <v>20.90871783872581</v>
      </c>
      <c r="E117" s="59">
        <f t="shared" si="45"/>
        <v>855.13128216127416</v>
      </c>
      <c r="F117" s="61">
        <f t="shared" si="46"/>
        <v>24235.330124309698</v>
      </c>
      <c r="G117" s="62">
        <f t="shared" si="47"/>
        <v>0.01</v>
      </c>
      <c r="H117" s="60">
        <f t="shared" si="48"/>
        <v>250.9046140647097</v>
      </c>
      <c r="I117" s="59">
        <f t="shared" si="49"/>
        <v>-876.04</v>
      </c>
      <c r="J117" s="59">
        <f t="shared" si="50"/>
        <v>811.41290521894803</v>
      </c>
      <c r="K117" s="65">
        <f t="shared" si="58"/>
        <v>23258.855140072836</v>
      </c>
      <c r="L117" s="2"/>
      <c r="M117" s="58">
        <v>92</v>
      </c>
      <c r="N117" s="59">
        <f t="shared" si="53"/>
        <v>1271.3499999999999</v>
      </c>
      <c r="O117" s="60">
        <f t="shared" si="61"/>
        <v>30.34373540858293</v>
      </c>
      <c r="P117" s="59">
        <f t="shared" si="62"/>
        <v>1241.006264591417</v>
      </c>
      <c r="Q117" s="61">
        <f t="shared" si="63"/>
        <v>35171.476225708102</v>
      </c>
      <c r="R117" s="64">
        <f t="shared" si="51"/>
        <v>0.01</v>
      </c>
      <c r="S117" s="60">
        <f t="shared" si="64"/>
        <v>364.12482490299516</v>
      </c>
      <c r="T117" s="59">
        <f t="shared" si="52"/>
        <v>-1271.3499999999999</v>
      </c>
      <c r="U117" s="59">
        <f t="shared" si="65"/>
        <v>1177.5601139390917</v>
      </c>
      <c r="V117" s="65">
        <f t="shared" si="59"/>
        <v>33754.369520003122</v>
      </c>
      <c r="W117" s="2"/>
      <c r="X117" s="58">
        <v>92</v>
      </c>
      <c r="Y117" s="59">
        <f t="shared" si="54"/>
        <v>460.47</v>
      </c>
      <c r="Z117" s="60">
        <f t="shared" si="55"/>
        <v>10.990272910150987</v>
      </c>
      <c r="AA117" s="59">
        <f t="shared" si="56"/>
        <v>449.47972708984906</v>
      </c>
      <c r="AB117" s="61">
        <f t="shared" si="57"/>
        <v>12738.847765091336</v>
      </c>
      <c r="AC117" s="62">
        <f t="shared" si="66"/>
        <v>0.01</v>
      </c>
      <c r="AD117" s="60">
        <f t="shared" si="67"/>
        <v>131.88327492181185</v>
      </c>
      <c r="AE117" s="59">
        <f t="shared" si="68"/>
        <v>-460.47</v>
      </c>
      <c r="AF117" s="59">
        <f t="shared" si="69"/>
        <v>426.50029231428437</v>
      </c>
      <c r="AG117" s="65">
        <f t="shared" si="60"/>
        <v>12225.576064824161</v>
      </c>
      <c r="AH117" s="2"/>
      <c r="AI117">
        <v>92</v>
      </c>
      <c r="AJ117" s="141">
        <f t="shared" si="71"/>
        <v>460</v>
      </c>
      <c r="AK117" s="141">
        <f t="shared" si="72"/>
        <v>-8.7313676726321567</v>
      </c>
      <c r="AL117" s="141">
        <f t="shared" si="73"/>
        <v>468.73136767263213</v>
      </c>
      <c r="AM117" s="141">
        <f t="shared" si="74"/>
        <v>-10946.372574831219</v>
      </c>
      <c r="AN117" s="140">
        <f t="shared" si="75"/>
        <v>-460</v>
      </c>
      <c r="AO117" s="140"/>
      <c r="AP117">
        <v>92</v>
      </c>
      <c r="AQ117" s="141">
        <f t="shared" si="70"/>
        <v>-460</v>
      </c>
      <c r="AR117" s="141">
        <f t="shared" si="76"/>
        <v>8.7313676726321567</v>
      </c>
      <c r="AS117" s="141">
        <f t="shared" si="77"/>
        <v>-468.73136767263213</v>
      </c>
      <c r="AT117" s="141">
        <f t="shared" si="78"/>
        <v>10946.372574831219</v>
      </c>
      <c r="AU117" s="140">
        <f t="shared" si="79"/>
        <v>460</v>
      </c>
    </row>
    <row r="118" spans="1:47" x14ac:dyDescent="0.3">
      <c r="A118" s="2"/>
      <c r="B118" s="58">
        <v>93</v>
      </c>
      <c r="C118" s="59">
        <f t="shared" si="43"/>
        <v>876.04</v>
      </c>
      <c r="D118" s="60">
        <f t="shared" si="44"/>
        <v>20.196108436924749</v>
      </c>
      <c r="E118" s="59">
        <f t="shared" si="45"/>
        <v>855.8438915630752</v>
      </c>
      <c r="F118" s="61">
        <f t="shared" si="46"/>
        <v>23379.486232746622</v>
      </c>
      <c r="G118" s="62">
        <f t="shared" si="47"/>
        <v>1.0000000000000002E-2</v>
      </c>
      <c r="H118" s="60">
        <f t="shared" si="48"/>
        <v>242.35330124309704</v>
      </c>
      <c r="I118" s="59">
        <f t="shared" si="49"/>
        <v>-876.04</v>
      </c>
      <c r="J118" s="59">
        <f t="shared" si="50"/>
        <v>810.73729119317795</v>
      </c>
      <c r="K118" s="65">
        <f t="shared" si="58"/>
        <v>22447.442234853886</v>
      </c>
      <c r="L118" s="2"/>
      <c r="M118" s="58">
        <v>93</v>
      </c>
      <c r="N118" s="59">
        <f t="shared" si="53"/>
        <v>1271.3499999999999</v>
      </c>
      <c r="O118" s="60">
        <f t="shared" si="61"/>
        <v>29.309563521423417</v>
      </c>
      <c r="P118" s="59">
        <f t="shared" si="62"/>
        <v>1242.0404364785766</v>
      </c>
      <c r="Q118" s="61">
        <f t="shared" si="63"/>
        <v>33929.435789229523</v>
      </c>
      <c r="R118" s="64">
        <f t="shared" si="51"/>
        <v>0.01</v>
      </c>
      <c r="S118" s="60">
        <f t="shared" si="64"/>
        <v>351.71476225708102</v>
      </c>
      <c r="T118" s="59">
        <f t="shared" si="52"/>
        <v>-1271.3499999999999</v>
      </c>
      <c r="U118" s="59">
        <f t="shared" si="65"/>
        <v>1176.5796310376456</v>
      </c>
      <c r="V118" s="65">
        <f t="shared" si="59"/>
        <v>32576.809406064032</v>
      </c>
      <c r="W118" s="2"/>
      <c r="X118" s="58">
        <v>93</v>
      </c>
      <c r="Y118" s="59">
        <f t="shared" si="54"/>
        <v>460.47</v>
      </c>
      <c r="Z118" s="60">
        <f t="shared" si="55"/>
        <v>10.615706470909446</v>
      </c>
      <c r="AA118" s="59">
        <f t="shared" si="56"/>
        <v>449.85429352909057</v>
      </c>
      <c r="AB118" s="61">
        <f t="shared" si="57"/>
        <v>12288.993471562246</v>
      </c>
      <c r="AC118" s="62">
        <f t="shared" si="66"/>
        <v>0.01</v>
      </c>
      <c r="AD118" s="60">
        <f t="shared" si="67"/>
        <v>127.38847765091336</v>
      </c>
      <c r="AE118" s="59">
        <f t="shared" si="68"/>
        <v>-460.47</v>
      </c>
      <c r="AF118" s="59">
        <f t="shared" si="69"/>
        <v>426.14517173316625</v>
      </c>
      <c r="AG118" s="65">
        <f t="shared" si="60"/>
        <v>11799.075772509877</v>
      </c>
      <c r="AH118" s="2"/>
      <c r="AI118">
        <v>93</v>
      </c>
      <c r="AJ118" s="141">
        <f t="shared" si="71"/>
        <v>470</v>
      </c>
      <c r="AK118" s="141">
        <f t="shared" si="72"/>
        <v>-9.1219771456926821</v>
      </c>
      <c r="AL118" s="141">
        <f t="shared" si="73"/>
        <v>479.12197714569265</v>
      </c>
      <c r="AM118" s="141">
        <f t="shared" si="74"/>
        <v>-11425.494551976912</v>
      </c>
      <c r="AN118" s="140">
        <f t="shared" si="75"/>
        <v>-470</v>
      </c>
      <c r="AO118" s="140"/>
      <c r="AP118">
        <v>93</v>
      </c>
      <c r="AQ118" s="141">
        <f t="shared" si="70"/>
        <v>-470</v>
      </c>
      <c r="AR118" s="141">
        <f t="shared" si="76"/>
        <v>9.1219771456926821</v>
      </c>
      <c r="AS118" s="141">
        <f t="shared" si="77"/>
        <v>-479.12197714569265</v>
      </c>
      <c r="AT118" s="141">
        <f t="shared" si="78"/>
        <v>11425.494551976912</v>
      </c>
      <c r="AU118" s="140">
        <f t="shared" si="79"/>
        <v>470</v>
      </c>
    </row>
    <row r="119" spans="1:47" x14ac:dyDescent="0.3">
      <c r="A119" s="2"/>
      <c r="B119" s="58">
        <v>94</v>
      </c>
      <c r="C119" s="59">
        <f t="shared" si="43"/>
        <v>876.04</v>
      </c>
      <c r="D119" s="60">
        <f t="shared" si="44"/>
        <v>19.482905193955521</v>
      </c>
      <c r="E119" s="59">
        <f t="shared" si="45"/>
        <v>856.55709480604446</v>
      </c>
      <c r="F119" s="61">
        <f t="shared" si="46"/>
        <v>22522.929137940577</v>
      </c>
      <c r="G119" s="62">
        <f t="shared" si="47"/>
        <v>1.0000000000000002E-2</v>
      </c>
      <c r="H119" s="60">
        <f t="shared" si="48"/>
        <v>233.79486232746626</v>
      </c>
      <c r="I119" s="59">
        <f t="shared" si="49"/>
        <v>-876.04</v>
      </c>
      <c r="J119" s="59">
        <f t="shared" si="50"/>
        <v>810.06223970999122</v>
      </c>
      <c r="K119" s="65">
        <f t="shared" si="58"/>
        <v>21636.704943660709</v>
      </c>
      <c r="L119" s="2"/>
      <c r="M119" s="58">
        <v>94</v>
      </c>
      <c r="N119" s="59">
        <f t="shared" si="53"/>
        <v>1271.3499999999999</v>
      </c>
      <c r="O119" s="60">
        <f t="shared" si="61"/>
        <v>28.274529824357938</v>
      </c>
      <c r="P119" s="59">
        <f t="shared" si="62"/>
        <v>1243.0754701756421</v>
      </c>
      <c r="Q119" s="61">
        <f t="shared" si="63"/>
        <v>32686.360319053882</v>
      </c>
      <c r="R119" s="64">
        <f t="shared" si="51"/>
        <v>0.01</v>
      </c>
      <c r="S119" s="60">
        <f t="shared" si="64"/>
        <v>339.29435789229524</v>
      </c>
      <c r="T119" s="59">
        <f t="shared" si="52"/>
        <v>-1271.3499999999999</v>
      </c>
      <c r="U119" s="59">
        <f t="shared" si="65"/>
        <v>1175.5999645248562</v>
      </c>
      <c r="V119" s="65">
        <f t="shared" si="59"/>
        <v>31400.229775026386</v>
      </c>
      <c r="W119" s="2"/>
      <c r="X119" s="58">
        <v>94</v>
      </c>
      <c r="Y119" s="59">
        <f t="shared" si="54"/>
        <v>460.47</v>
      </c>
      <c r="Z119" s="60">
        <f t="shared" si="55"/>
        <v>10.240827892968538</v>
      </c>
      <c r="AA119" s="59">
        <f t="shared" si="56"/>
        <v>450.2291721070315</v>
      </c>
      <c r="AB119" s="61">
        <f t="shared" si="57"/>
        <v>11838.764299455213</v>
      </c>
      <c r="AC119" s="62">
        <f t="shared" si="66"/>
        <v>9.9999999999999985E-3</v>
      </c>
      <c r="AD119" s="60">
        <f t="shared" si="67"/>
        <v>122.88993471562245</v>
      </c>
      <c r="AE119" s="59">
        <f t="shared" si="68"/>
        <v>-460.47</v>
      </c>
      <c r="AF119" s="59">
        <f t="shared" si="69"/>
        <v>425.79034683913068</v>
      </c>
      <c r="AG119" s="65">
        <f t="shared" si="60"/>
        <v>11372.930600776712</v>
      </c>
      <c r="AH119" s="2"/>
      <c r="AI119">
        <v>94</v>
      </c>
      <c r="AJ119" s="141">
        <f t="shared" si="71"/>
        <v>480</v>
      </c>
      <c r="AK119" s="141">
        <f t="shared" si="72"/>
        <v>-9.5212454599807597</v>
      </c>
      <c r="AL119" s="141">
        <f t="shared" si="73"/>
        <v>489.52124545998078</v>
      </c>
      <c r="AM119" s="141">
        <f t="shared" si="74"/>
        <v>-11915.015797436892</v>
      </c>
      <c r="AN119" s="140">
        <f t="shared" si="75"/>
        <v>-480</v>
      </c>
      <c r="AO119" s="140"/>
      <c r="AP119">
        <v>94</v>
      </c>
      <c r="AQ119" s="141">
        <f t="shared" si="70"/>
        <v>-480</v>
      </c>
      <c r="AR119" s="141">
        <f t="shared" si="76"/>
        <v>9.5212454599807597</v>
      </c>
      <c r="AS119" s="141">
        <f t="shared" si="77"/>
        <v>-489.52124545998078</v>
      </c>
      <c r="AT119" s="141">
        <f t="shared" si="78"/>
        <v>11915.015797436892</v>
      </c>
      <c r="AU119" s="140">
        <f t="shared" si="79"/>
        <v>480</v>
      </c>
    </row>
    <row r="120" spans="1:47" x14ac:dyDescent="0.3">
      <c r="A120" s="2"/>
      <c r="B120" s="58">
        <v>95</v>
      </c>
      <c r="C120" s="59">
        <f t="shared" si="43"/>
        <v>876.04</v>
      </c>
      <c r="D120" s="60">
        <f t="shared" si="44"/>
        <v>18.769107614950482</v>
      </c>
      <c r="E120" s="59">
        <f t="shared" si="45"/>
        <v>857.27089238504948</v>
      </c>
      <c r="F120" s="61">
        <f t="shared" si="46"/>
        <v>21665.658245555529</v>
      </c>
      <c r="G120" s="62">
        <f t="shared" si="47"/>
        <v>0.01</v>
      </c>
      <c r="H120" s="60">
        <f t="shared" si="48"/>
        <v>225.22929137940577</v>
      </c>
      <c r="I120" s="59">
        <f t="shared" si="49"/>
        <v>-876.04</v>
      </c>
      <c r="J120" s="59">
        <f t="shared" si="50"/>
        <v>809.38775030099293</v>
      </c>
      <c r="K120" s="65">
        <f t="shared" si="58"/>
        <v>20826.642703950718</v>
      </c>
      <c r="L120" s="2"/>
      <c r="M120" s="58">
        <v>95</v>
      </c>
      <c r="N120" s="59">
        <f t="shared" si="53"/>
        <v>1271.3499999999999</v>
      </c>
      <c r="O120" s="60">
        <f t="shared" si="61"/>
        <v>27.238633599211568</v>
      </c>
      <c r="P120" s="59">
        <f t="shared" si="62"/>
        <v>1244.1113664007883</v>
      </c>
      <c r="Q120" s="61">
        <f t="shared" si="63"/>
        <v>31442.248952653092</v>
      </c>
      <c r="R120" s="64">
        <f t="shared" si="51"/>
        <v>0.01</v>
      </c>
      <c r="S120" s="60">
        <f t="shared" si="64"/>
        <v>326.86360319053881</v>
      </c>
      <c r="T120" s="59">
        <f t="shared" si="52"/>
        <v>-1271.3499999999999</v>
      </c>
      <c r="U120" s="59">
        <f t="shared" si="65"/>
        <v>1174.6211137209671</v>
      </c>
      <c r="V120" s="65">
        <f t="shared" si="59"/>
        <v>30224.62981050153</v>
      </c>
      <c r="W120" s="2"/>
      <c r="X120" s="58">
        <v>95</v>
      </c>
      <c r="Y120" s="59">
        <f t="shared" si="54"/>
        <v>460.47</v>
      </c>
      <c r="Z120" s="60">
        <f t="shared" si="55"/>
        <v>9.8656369162126776</v>
      </c>
      <c r="AA120" s="59">
        <f t="shared" si="56"/>
        <v>450.60436308378735</v>
      </c>
      <c r="AB120" s="61">
        <f t="shared" si="57"/>
        <v>11388.159936371427</v>
      </c>
      <c r="AC120" s="62">
        <f t="shared" si="66"/>
        <v>9.9999999999999985E-3</v>
      </c>
      <c r="AD120" s="60">
        <f t="shared" si="67"/>
        <v>118.38764299455211</v>
      </c>
      <c r="AE120" s="59">
        <f t="shared" si="68"/>
        <v>-460.47</v>
      </c>
      <c r="AF120" s="59">
        <f t="shared" si="69"/>
        <v>425.43581738597715</v>
      </c>
      <c r="AG120" s="65">
        <f t="shared" si="60"/>
        <v>10947.140253937581</v>
      </c>
      <c r="AH120" s="2"/>
      <c r="AI120">
        <v>95</v>
      </c>
      <c r="AJ120" s="141">
        <f t="shared" si="71"/>
        <v>490</v>
      </c>
      <c r="AK120" s="141">
        <f t="shared" si="72"/>
        <v>-9.9291798311974109</v>
      </c>
      <c r="AL120" s="141">
        <f t="shared" si="73"/>
        <v>499.92917983119742</v>
      </c>
      <c r="AM120" s="141">
        <f t="shared" si="74"/>
        <v>-12414.944977268089</v>
      </c>
      <c r="AN120" s="140">
        <f t="shared" si="75"/>
        <v>-490</v>
      </c>
      <c r="AO120" s="140"/>
      <c r="AP120">
        <v>95</v>
      </c>
      <c r="AQ120" s="141">
        <f t="shared" si="70"/>
        <v>-490</v>
      </c>
      <c r="AR120" s="141">
        <f t="shared" si="76"/>
        <v>9.9291798311974109</v>
      </c>
      <c r="AS120" s="141">
        <f t="shared" si="77"/>
        <v>-499.92917983119742</v>
      </c>
      <c r="AT120" s="141">
        <f t="shared" si="78"/>
        <v>12414.944977268089</v>
      </c>
      <c r="AU120" s="140">
        <f t="shared" si="79"/>
        <v>490</v>
      </c>
    </row>
    <row r="121" spans="1:47" x14ac:dyDescent="0.3">
      <c r="A121" s="2"/>
      <c r="B121" s="58">
        <v>96</v>
      </c>
      <c r="C121" s="59">
        <f t="shared" si="43"/>
        <v>876.04</v>
      </c>
      <c r="D121" s="60">
        <f t="shared" si="44"/>
        <v>18.054715204629606</v>
      </c>
      <c r="E121" s="59">
        <f t="shared" si="45"/>
        <v>857.98528479537038</v>
      </c>
      <c r="F121" s="61">
        <f t="shared" si="46"/>
        <v>20807.672960760159</v>
      </c>
      <c r="G121" s="62">
        <f t="shared" si="47"/>
        <v>0.01</v>
      </c>
      <c r="H121" s="60">
        <f t="shared" si="48"/>
        <v>216.65658245555528</v>
      </c>
      <c r="I121" s="59">
        <f t="shared" si="49"/>
        <v>-876.04</v>
      </c>
      <c r="J121" s="59">
        <f t="shared" si="50"/>
        <v>808.71382249817839</v>
      </c>
      <c r="K121" s="65">
        <f t="shared" si="58"/>
        <v>20017.254953649724</v>
      </c>
      <c r="L121" s="2"/>
      <c r="M121" s="58">
        <v>96</v>
      </c>
      <c r="N121" s="59">
        <f t="shared" si="53"/>
        <v>1271.3499999999999</v>
      </c>
      <c r="O121" s="60">
        <f t="shared" si="61"/>
        <v>26.20187412721091</v>
      </c>
      <c r="P121" s="59">
        <f t="shared" si="62"/>
        <v>1245.148125872789</v>
      </c>
      <c r="Q121" s="61">
        <f t="shared" si="63"/>
        <v>30197.100826780304</v>
      </c>
      <c r="R121" s="64">
        <f t="shared" si="51"/>
        <v>0.01</v>
      </c>
      <c r="S121" s="60">
        <f t="shared" si="64"/>
        <v>314.42248952653091</v>
      </c>
      <c r="T121" s="59">
        <f t="shared" si="52"/>
        <v>-1271.3499999999999</v>
      </c>
      <c r="U121" s="59">
        <f t="shared" si="65"/>
        <v>1173.6430779467855</v>
      </c>
      <c r="V121" s="65">
        <f t="shared" si="59"/>
        <v>29050.008696780562</v>
      </c>
      <c r="W121" s="2"/>
      <c r="X121" s="58">
        <v>96</v>
      </c>
      <c r="Y121" s="59">
        <f t="shared" si="54"/>
        <v>460.47</v>
      </c>
      <c r="Z121" s="60">
        <f t="shared" si="55"/>
        <v>9.4901332803095233</v>
      </c>
      <c r="AA121" s="59">
        <f t="shared" si="56"/>
        <v>450.97986671969051</v>
      </c>
      <c r="AB121" s="61">
        <f t="shared" si="57"/>
        <v>10937.180069651737</v>
      </c>
      <c r="AC121" s="62">
        <f t="shared" si="66"/>
        <v>1.0000000000000002E-2</v>
      </c>
      <c r="AD121" s="60">
        <f t="shared" si="67"/>
        <v>113.88159936371429</v>
      </c>
      <c r="AE121" s="59">
        <f t="shared" si="68"/>
        <v>-460.47</v>
      </c>
      <c r="AF121" s="59">
        <f t="shared" si="69"/>
        <v>425.08158312771036</v>
      </c>
      <c r="AG121" s="65">
        <f t="shared" si="60"/>
        <v>10521.704436551605</v>
      </c>
      <c r="AH121" s="2"/>
      <c r="AI121">
        <v>96</v>
      </c>
      <c r="AJ121" s="141">
        <f t="shared" si="71"/>
        <v>500</v>
      </c>
      <c r="AK121" s="141">
        <f t="shared" si="72"/>
        <v>-10.345787481056741</v>
      </c>
      <c r="AL121" s="141">
        <f t="shared" si="73"/>
        <v>510.34578748105673</v>
      </c>
      <c r="AM121" s="141">
        <f t="shared" si="74"/>
        <v>-12925.290764749147</v>
      </c>
      <c r="AN121" s="140">
        <f t="shared" si="75"/>
        <v>-500</v>
      </c>
      <c r="AO121" s="140"/>
      <c r="AP121">
        <v>96</v>
      </c>
      <c r="AQ121" s="141">
        <f t="shared" si="70"/>
        <v>-500</v>
      </c>
      <c r="AR121" s="141">
        <f t="shared" si="76"/>
        <v>10.345787481056741</v>
      </c>
      <c r="AS121" s="141">
        <f t="shared" si="77"/>
        <v>-510.34578748105673</v>
      </c>
      <c r="AT121" s="141">
        <f t="shared" si="78"/>
        <v>12925.290764749147</v>
      </c>
      <c r="AU121" s="140">
        <f t="shared" si="79"/>
        <v>500</v>
      </c>
    </row>
    <row r="122" spans="1:47" x14ac:dyDescent="0.3">
      <c r="A122" s="2"/>
      <c r="B122" s="58">
        <v>97</v>
      </c>
      <c r="C122" s="59">
        <f t="shared" si="43"/>
        <v>876.04</v>
      </c>
      <c r="D122" s="60">
        <f t="shared" si="44"/>
        <v>17.339727467300133</v>
      </c>
      <c r="E122" s="59">
        <f t="shared" si="45"/>
        <v>858.70027253269984</v>
      </c>
      <c r="F122" s="61">
        <f t="shared" si="46"/>
        <v>19948.972688227459</v>
      </c>
      <c r="G122" s="62">
        <f t="shared" si="47"/>
        <v>0.01</v>
      </c>
      <c r="H122" s="60">
        <f t="shared" si="48"/>
        <v>208.07672960760161</v>
      </c>
      <c r="I122" s="59">
        <f t="shared" si="49"/>
        <v>-876.04</v>
      </c>
      <c r="J122" s="59">
        <f t="shared" si="50"/>
        <v>808.04045583393156</v>
      </c>
      <c r="K122" s="65">
        <f t="shared" si="58"/>
        <v>19208.541131151545</v>
      </c>
      <c r="L122" s="2"/>
      <c r="M122" s="58">
        <v>97</v>
      </c>
      <c r="N122" s="59">
        <f t="shared" si="53"/>
        <v>1271.3499999999999</v>
      </c>
      <c r="O122" s="60">
        <f t="shared" si="61"/>
        <v>25.164250688983586</v>
      </c>
      <c r="P122" s="59">
        <f t="shared" si="62"/>
        <v>1246.1857493110163</v>
      </c>
      <c r="Q122" s="61">
        <f t="shared" si="63"/>
        <v>28950.91507746929</v>
      </c>
      <c r="R122" s="64">
        <f t="shared" si="51"/>
        <v>0.01</v>
      </c>
      <c r="S122" s="60">
        <f t="shared" si="64"/>
        <v>301.97100826780303</v>
      </c>
      <c r="T122" s="59">
        <f t="shared" si="52"/>
        <v>-1271.3499999999999</v>
      </c>
      <c r="U122" s="59">
        <f t="shared" si="65"/>
        <v>1172.6658565236878</v>
      </c>
      <c r="V122" s="65">
        <f t="shared" si="59"/>
        <v>27876.365618833777</v>
      </c>
      <c r="W122" s="2"/>
      <c r="X122" s="58">
        <v>97</v>
      </c>
      <c r="Y122" s="59">
        <f t="shared" si="54"/>
        <v>460.47</v>
      </c>
      <c r="Z122" s="60">
        <f t="shared" si="55"/>
        <v>9.1143167247097807</v>
      </c>
      <c r="AA122" s="59">
        <f t="shared" si="56"/>
        <v>451.35568327529023</v>
      </c>
      <c r="AB122" s="61">
        <f t="shared" si="57"/>
        <v>10485.824386376446</v>
      </c>
      <c r="AC122" s="62">
        <f t="shared" si="66"/>
        <v>0.01</v>
      </c>
      <c r="AD122" s="60">
        <f t="shared" si="67"/>
        <v>109.37180069651737</v>
      </c>
      <c r="AE122" s="59">
        <f t="shared" si="68"/>
        <v>-460.47</v>
      </c>
      <c r="AF122" s="59">
        <f t="shared" si="69"/>
        <v>424.72764381853926</v>
      </c>
      <c r="AG122" s="65">
        <f t="shared" si="60"/>
        <v>10096.622853423894</v>
      </c>
      <c r="AH122" s="2"/>
      <c r="AI122">
        <v>97</v>
      </c>
      <c r="AJ122" s="141">
        <f t="shared" si="71"/>
        <v>510</v>
      </c>
      <c r="AK122" s="141">
        <f t="shared" si="72"/>
        <v>-10.771075637290956</v>
      </c>
      <c r="AL122" s="141">
        <f t="shared" si="73"/>
        <v>520.77107563729101</v>
      </c>
      <c r="AM122" s="141">
        <f t="shared" si="74"/>
        <v>-13446.061840386437</v>
      </c>
      <c r="AN122" s="140">
        <f t="shared" si="75"/>
        <v>-510</v>
      </c>
      <c r="AO122" s="140"/>
      <c r="AP122">
        <v>97</v>
      </c>
      <c r="AQ122" s="141">
        <f t="shared" si="70"/>
        <v>-510</v>
      </c>
      <c r="AR122" s="141">
        <f t="shared" si="76"/>
        <v>10.771075637290956</v>
      </c>
      <c r="AS122" s="141">
        <f t="shared" si="77"/>
        <v>-520.77107563729101</v>
      </c>
      <c r="AT122" s="141">
        <f t="shared" si="78"/>
        <v>13446.061840386437</v>
      </c>
      <c r="AU122" s="140">
        <f t="shared" si="79"/>
        <v>510</v>
      </c>
    </row>
    <row r="123" spans="1:47" x14ac:dyDescent="0.3">
      <c r="A123" s="2"/>
      <c r="B123" s="58">
        <v>98</v>
      </c>
      <c r="C123" s="59">
        <f t="shared" si="43"/>
        <v>876.04</v>
      </c>
      <c r="D123" s="60">
        <f t="shared" si="44"/>
        <v>16.624143906856215</v>
      </c>
      <c r="E123" s="59">
        <f t="shared" si="45"/>
        <v>859.4158560931437</v>
      </c>
      <c r="F123" s="61">
        <f t="shared" si="46"/>
        <v>19089.556832134316</v>
      </c>
      <c r="G123" s="62">
        <f t="shared" si="47"/>
        <v>9.9999999999999985E-3</v>
      </c>
      <c r="H123" s="60">
        <f t="shared" si="48"/>
        <v>199.48972688227457</v>
      </c>
      <c r="I123" s="59">
        <f t="shared" si="49"/>
        <v>-876.04</v>
      </c>
      <c r="J123" s="59">
        <f t="shared" si="50"/>
        <v>807.3676498410274</v>
      </c>
      <c r="K123" s="65">
        <f t="shared" si="58"/>
        <v>18400.500675317613</v>
      </c>
      <c r="L123" s="2"/>
      <c r="M123" s="58">
        <v>98</v>
      </c>
      <c r="N123" s="59">
        <f t="shared" si="53"/>
        <v>1271.3499999999999</v>
      </c>
      <c r="O123" s="60">
        <f t="shared" si="61"/>
        <v>24.125762564557743</v>
      </c>
      <c r="P123" s="59">
        <f t="shared" si="62"/>
        <v>1247.2242374354421</v>
      </c>
      <c r="Q123" s="61">
        <f t="shared" si="63"/>
        <v>27703.690840033847</v>
      </c>
      <c r="R123" s="64">
        <f t="shared" si="51"/>
        <v>0.01</v>
      </c>
      <c r="S123" s="60">
        <f t="shared" si="64"/>
        <v>289.5091507746929</v>
      </c>
      <c r="T123" s="59">
        <f t="shared" si="52"/>
        <v>-1271.3499999999999</v>
      </c>
      <c r="U123" s="59">
        <f t="shared" si="65"/>
        <v>1171.6894487736113</v>
      </c>
      <c r="V123" s="65">
        <f t="shared" si="59"/>
        <v>26703.699762310091</v>
      </c>
      <c r="W123" s="2"/>
      <c r="X123" s="58">
        <v>98</v>
      </c>
      <c r="Y123" s="59">
        <f t="shared" si="54"/>
        <v>460.47</v>
      </c>
      <c r="Z123" s="60">
        <f t="shared" si="55"/>
        <v>8.7381869886470387</v>
      </c>
      <c r="AA123" s="59">
        <f t="shared" si="56"/>
        <v>451.73181301135298</v>
      </c>
      <c r="AB123" s="61">
        <f t="shared" si="57"/>
        <v>10034.092573365093</v>
      </c>
      <c r="AC123" s="62">
        <f t="shared" si="66"/>
        <v>1.0000000000000002E-2</v>
      </c>
      <c r="AD123" s="60">
        <f t="shared" si="67"/>
        <v>104.85824386376447</v>
      </c>
      <c r="AE123" s="59">
        <f t="shared" si="68"/>
        <v>-460.47</v>
      </c>
      <c r="AF123" s="59">
        <f t="shared" si="69"/>
        <v>424.37399921287818</v>
      </c>
      <c r="AG123" s="65">
        <f t="shared" si="60"/>
        <v>9671.8952096053545</v>
      </c>
      <c r="AH123" s="2"/>
      <c r="AI123">
        <v>98</v>
      </c>
      <c r="AJ123" s="141">
        <f t="shared" si="71"/>
        <v>520</v>
      </c>
      <c r="AK123" s="141">
        <f t="shared" si="72"/>
        <v>-11.205051533655364</v>
      </c>
      <c r="AL123" s="141">
        <f t="shared" si="73"/>
        <v>531.20505153365536</v>
      </c>
      <c r="AM123" s="141">
        <f t="shared" si="74"/>
        <v>-13977.266891920093</v>
      </c>
      <c r="AN123" s="140">
        <f t="shared" si="75"/>
        <v>-520</v>
      </c>
      <c r="AO123" s="140"/>
      <c r="AP123">
        <v>98</v>
      </c>
      <c r="AQ123" s="141">
        <f t="shared" si="70"/>
        <v>-520</v>
      </c>
      <c r="AR123" s="141">
        <f t="shared" si="76"/>
        <v>11.205051533655364</v>
      </c>
      <c r="AS123" s="141">
        <f t="shared" si="77"/>
        <v>-531.20505153365536</v>
      </c>
      <c r="AT123" s="141">
        <f t="shared" si="78"/>
        <v>13977.266891920093</v>
      </c>
      <c r="AU123" s="140">
        <f t="shared" si="79"/>
        <v>520</v>
      </c>
    </row>
    <row r="124" spans="1:47" x14ac:dyDescent="0.3">
      <c r="A124" s="2"/>
      <c r="B124" s="58">
        <v>99</v>
      </c>
      <c r="C124" s="59">
        <f t="shared" si="43"/>
        <v>876.04</v>
      </c>
      <c r="D124" s="60">
        <f t="shared" si="44"/>
        <v>15.907964026778599</v>
      </c>
      <c r="E124" s="59">
        <f t="shared" si="45"/>
        <v>860.13203597322138</v>
      </c>
      <c r="F124" s="61">
        <f t="shared" si="46"/>
        <v>18229.424796161096</v>
      </c>
      <c r="G124" s="62">
        <f t="shared" si="47"/>
        <v>0.01</v>
      </c>
      <c r="H124" s="60">
        <f t="shared" si="48"/>
        <v>190.89556832134318</v>
      </c>
      <c r="I124" s="59">
        <f t="shared" si="49"/>
        <v>-876.04</v>
      </c>
      <c r="J124" s="59">
        <f t="shared" si="50"/>
        <v>806.69540405262887</v>
      </c>
      <c r="K124" s="65">
        <f t="shared" si="58"/>
        <v>17593.133025476585</v>
      </c>
      <c r="L124" s="2"/>
      <c r="M124" s="58">
        <v>99</v>
      </c>
      <c r="N124" s="59">
        <f t="shared" si="53"/>
        <v>1271.3499999999999</v>
      </c>
      <c r="O124" s="60">
        <f t="shared" si="61"/>
        <v>23.086409033361537</v>
      </c>
      <c r="P124" s="59">
        <f t="shared" si="62"/>
        <v>1248.2635909666383</v>
      </c>
      <c r="Q124" s="61">
        <f t="shared" si="63"/>
        <v>26455.427249067208</v>
      </c>
      <c r="R124" s="64">
        <f t="shared" si="51"/>
        <v>0.01</v>
      </c>
      <c r="S124" s="60">
        <f t="shared" si="64"/>
        <v>277.03690840033846</v>
      </c>
      <c r="T124" s="59">
        <f t="shared" si="52"/>
        <v>-1271.3499999999999</v>
      </c>
      <c r="U124" s="59">
        <f t="shared" si="65"/>
        <v>1170.7138540190601</v>
      </c>
      <c r="V124" s="65">
        <f t="shared" si="59"/>
        <v>25532.010313536481</v>
      </c>
      <c r="W124" s="2"/>
      <c r="X124" s="58">
        <v>99</v>
      </c>
      <c r="Y124" s="59">
        <f t="shared" si="54"/>
        <v>460.47</v>
      </c>
      <c r="Z124" s="60">
        <f t="shared" si="55"/>
        <v>8.3617438111375773</v>
      </c>
      <c r="AA124" s="59">
        <f t="shared" si="56"/>
        <v>452.10825618886247</v>
      </c>
      <c r="AB124" s="61">
        <f t="shared" si="57"/>
        <v>9581.9843171762295</v>
      </c>
      <c r="AC124" s="62">
        <f t="shared" si="66"/>
        <v>9.9999999999999985E-3</v>
      </c>
      <c r="AD124" s="60">
        <f t="shared" si="67"/>
        <v>100.34092573365092</v>
      </c>
      <c r="AE124" s="59">
        <f t="shared" si="68"/>
        <v>-460.47</v>
      </c>
      <c r="AF124" s="59">
        <f t="shared" si="69"/>
        <v>424.02064906534565</v>
      </c>
      <c r="AG124" s="65">
        <f t="shared" si="60"/>
        <v>9247.5212103924769</v>
      </c>
      <c r="AH124" s="2"/>
      <c r="AI124">
        <v>99</v>
      </c>
      <c r="AJ124" s="141">
        <f t="shared" si="71"/>
        <v>530</v>
      </c>
      <c r="AK124" s="141">
        <f t="shared" si="72"/>
        <v>-11.64772240993341</v>
      </c>
      <c r="AL124" s="141">
        <f t="shared" si="73"/>
        <v>541.64772240993341</v>
      </c>
      <c r="AM124" s="141">
        <f t="shared" si="74"/>
        <v>-14518.914614330026</v>
      </c>
      <c r="AN124" s="140">
        <f t="shared" si="75"/>
        <v>-530</v>
      </c>
      <c r="AO124" s="140"/>
      <c r="AP124">
        <v>99</v>
      </c>
      <c r="AQ124" s="141">
        <f t="shared" si="70"/>
        <v>-530</v>
      </c>
      <c r="AR124" s="141">
        <f t="shared" si="76"/>
        <v>11.64772240993341</v>
      </c>
      <c r="AS124" s="141">
        <f t="shared" si="77"/>
        <v>-541.64772240993341</v>
      </c>
      <c r="AT124" s="141">
        <f t="shared" si="78"/>
        <v>14518.914614330026</v>
      </c>
      <c r="AU124" s="140">
        <f t="shared" si="79"/>
        <v>530</v>
      </c>
    </row>
    <row r="125" spans="1:47" x14ac:dyDescent="0.3">
      <c r="A125" s="2"/>
      <c r="B125" s="58">
        <v>100</v>
      </c>
      <c r="C125" s="59">
        <f t="shared" si="43"/>
        <v>876.04</v>
      </c>
      <c r="D125" s="60">
        <f t="shared" si="44"/>
        <v>15.191187330134248</v>
      </c>
      <c r="E125" s="59">
        <f t="shared" si="45"/>
        <v>860.84881266986577</v>
      </c>
      <c r="F125" s="61">
        <f t="shared" si="46"/>
        <v>17368.575983491231</v>
      </c>
      <c r="G125" s="62">
        <f t="shared" si="47"/>
        <v>0.01</v>
      </c>
      <c r="H125" s="60">
        <f t="shared" si="48"/>
        <v>182.29424796161098</v>
      </c>
      <c r="I125" s="59">
        <f t="shared" si="49"/>
        <v>-876.04</v>
      </c>
      <c r="J125" s="59">
        <f t="shared" si="50"/>
        <v>806.02371800228798</v>
      </c>
      <c r="K125" s="65">
        <f t="shared" si="58"/>
        <v>16786.437621423956</v>
      </c>
      <c r="L125" s="2"/>
      <c r="M125" s="58">
        <v>100</v>
      </c>
      <c r="N125" s="59">
        <f t="shared" si="53"/>
        <v>1271.3499999999999</v>
      </c>
      <c r="O125" s="60">
        <f t="shared" si="61"/>
        <v>22.046189374222674</v>
      </c>
      <c r="P125" s="59">
        <f t="shared" si="62"/>
        <v>1249.3038106257773</v>
      </c>
      <c r="Q125" s="61">
        <f t="shared" si="63"/>
        <v>25206.123438441431</v>
      </c>
      <c r="R125" s="64">
        <f t="shared" si="51"/>
        <v>0.01</v>
      </c>
      <c r="S125" s="60">
        <f t="shared" si="64"/>
        <v>264.55427249067208</v>
      </c>
      <c r="T125" s="59">
        <f t="shared" si="52"/>
        <v>-1271.3499999999999</v>
      </c>
      <c r="U125" s="59">
        <f t="shared" si="65"/>
        <v>1169.7390715831029</v>
      </c>
      <c r="V125" s="65">
        <f t="shared" si="59"/>
        <v>24361.29645951742</v>
      </c>
      <c r="W125" s="2"/>
      <c r="X125" s="58">
        <v>100</v>
      </c>
      <c r="Y125" s="59">
        <f t="shared" si="54"/>
        <v>460.47</v>
      </c>
      <c r="Z125" s="60">
        <f t="shared" si="55"/>
        <v>7.9849869309801917</v>
      </c>
      <c r="AA125" s="59">
        <f t="shared" si="56"/>
        <v>452.48501306901983</v>
      </c>
      <c r="AB125" s="61">
        <f t="shared" si="57"/>
        <v>9129.4993041072103</v>
      </c>
      <c r="AC125" s="62">
        <f t="shared" si="66"/>
        <v>0.01</v>
      </c>
      <c r="AD125" s="60">
        <f t="shared" si="67"/>
        <v>95.819843171762301</v>
      </c>
      <c r="AE125" s="59">
        <f t="shared" si="68"/>
        <v>-460.47</v>
      </c>
      <c r="AF125" s="59">
        <f t="shared" si="69"/>
        <v>423.66759313076449</v>
      </c>
      <c r="AG125" s="65">
        <f t="shared" si="60"/>
        <v>8823.5005613271314</v>
      </c>
      <c r="AH125" s="2"/>
      <c r="AI125">
        <v>100</v>
      </c>
      <c r="AJ125" s="141">
        <f t="shared" si="71"/>
        <v>540</v>
      </c>
      <c r="AK125" s="141">
        <f t="shared" si="72"/>
        <v>-12.099095511941689</v>
      </c>
      <c r="AL125" s="141">
        <f t="shared" si="73"/>
        <v>552.09909551194164</v>
      </c>
      <c r="AM125" s="141">
        <f t="shared" si="74"/>
        <v>-15071.013709841967</v>
      </c>
      <c r="AN125" s="140">
        <f t="shared" si="75"/>
        <v>-540</v>
      </c>
      <c r="AO125" s="140"/>
      <c r="AP125">
        <v>100</v>
      </c>
      <c r="AQ125" s="141">
        <f t="shared" si="70"/>
        <v>-540</v>
      </c>
      <c r="AR125" s="141">
        <f t="shared" si="76"/>
        <v>12.099095511941689</v>
      </c>
      <c r="AS125" s="141">
        <f t="shared" si="77"/>
        <v>-552.09909551194164</v>
      </c>
      <c r="AT125" s="141">
        <f t="shared" si="78"/>
        <v>15071.013709841967</v>
      </c>
      <c r="AU125" s="140">
        <f t="shared" si="79"/>
        <v>540</v>
      </c>
    </row>
    <row r="126" spans="1:47" x14ac:dyDescent="0.3">
      <c r="A126" s="2"/>
      <c r="B126" s="58">
        <v>101</v>
      </c>
      <c r="C126" s="59">
        <f t="shared" si="43"/>
        <v>876.04</v>
      </c>
      <c r="D126" s="60">
        <f t="shared" si="44"/>
        <v>14.473813319576026</v>
      </c>
      <c r="E126" s="59">
        <f t="shared" si="45"/>
        <v>861.56618668042393</v>
      </c>
      <c r="F126" s="61">
        <f t="shared" si="46"/>
        <v>16507.009796810809</v>
      </c>
      <c r="G126" s="62">
        <f t="shared" si="47"/>
        <v>0.01</v>
      </c>
      <c r="H126" s="60">
        <f t="shared" si="48"/>
        <v>173.68575983491232</v>
      </c>
      <c r="I126" s="59">
        <f t="shared" si="49"/>
        <v>-876.04</v>
      </c>
      <c r="J126" s="59">
        <f t="shared" si="50"/>
        <v>805.35259122394473</v>
      </c>
      <c r="K126" s="65">
        <f t="shared" si="58"/>
        <v>15980.413903421668</v>
      </c>
      <c r="L126" s="2"/>
      <c r="M126" s="58">
        <v>101</v>
      </c>
      <c r="N126" s="59">
        <f t="shared" si="53"/>
        <v>1271.3499999999999</v>
      </c>
      <c r="O126" s="60">
        <f t="shared" si="61"/>
        <v>21.00510286536786</v>
      </c>
      <c r="P126" s="59">
        <f t="shared" si="62"/>
        <v>1250.344897134632</v>
      </c>
      <c r="Q126" s="61">
        <f t="shared" si="63"/>
        <v>23955.778541306798</v>
      </c>
      <c r="R126" s="64">
        <f t="shared" si="51"/>
        <v>0.01</v>
      </c>
      <c r="S126" s="60">
        <f t="shared" si="64"/>
        <v>252.06123438441432</v>
      </c>
      <c r="T126" s="59">
        <f t="shared" si="52"/>
        <v>-1271.3499999999999</v>
      </c>
      <c r="U126" s="59">
        <f t="shared" si="65"/>
        <v>1168.7651007893708</v>
      </c>
      <c r="V126" s="65">
        <f t="shared" si="59"/>
        <v>23191.557387934317</v>
      </c>
      <c r="W126" s="2"/>
      <c r="X126" s="58">
        <v>101</v>
      </c>
      <c r="Y126" s="59">
        <f t="shared" si="54"/>
        <v>460.47</v>
      </c>
      <c r="Z126" s="60">
        <f t="shared" si="55"/>
        <v>7.6079160867560089</v>
      </c>
      <c r="AA126" s="59">
        <f t="shared" si="56"/>
        <v>452.86208391324402</v>
      </c>
      <c r="AB126" s="61">
        <f t="shared" si="57"/>
        <v>8676.6372201939666</v>
      </c>
      <c r="AC126" s="62">
        <f t="shared" si="66"/>
        <v>0.01</v>
      </c>
      <c r="AD126" s="60">
        <f t="shared" si="67"/>
        <v>91.294993041072104</v>
      </c>
      <c r="AE126" s="59">
        <f t="shared" si="68"/>
        <v>-460.47</v>
      </c>
      <c r="AF126" s="59">
        <f t="shared" si="69"/>
        <v>423.31483116416155</v>
      </c>
      <c r="AG126" s="65">
        <f t="shared" si="60"/>
        <v>8399.8329681963678</v>
      </c>
      <c r="AH126" s="2"/>
      <c r="AI126">
        <v>101</v>
      </c>
      <c r="AJ126" s="141">
        <f t="shared" si="71"/>
        <v>550</v>
      </c>
      <c r="AK126" s="141">
        <f t="shared" si="72"/>
        <v>-12.559178091534973</v>
      </c>
      <c r="AL126" s="141">
        <f t="shared" si="73"/>
        <v>562.55917809153493</v>
      </c>
      <c r="AM126" s="141">
        <f t="shared" si="74"/>
        <v>-15633.572887933502</v>
      </c>
      <c r="AN126" s="140">
        <f t="shared" si="75"/>
        <v>-550</v>
      </c>
      <c r="AO126" s="140"/>
      <c r="AP126">
        <v>101</v>
      </c>
      <c r="AQ126" s="141">
        <f t="shared" si="70"/>
        <v>-550</v>
      </c>
      <c r="AR126" s="141">
        <f t="shared" si="76"/>
        <v>12.559178091534973</v>
      </c>
      <c r="AS126" s="141">
        <f t="shared" si="77"/>
        <v>-562.55917809153493</v>
      </c>
      <c r="AT126" s="141">
        <f t="shared" si="78"/>
        <v>15633.572887933502</v>
      </c>
      <c r="AU126" s="140">
        <f t="shared" si="79"/>
        <v>550</v>
      </c>
    </row>
    <row r="127" spans="1:47" x14ac:dyDescent="0.3">
      <c r="A127" s="2"/>
      <c r="B127" s="58">
        <v>102</v>
      </c>
      <c r="C127" s="59">
        <f t="shared" si="43"/>
        <v>876.04</v>
      </c>
      <c r="D127" s="60">
        <f t="shared" si="44"/>
        <v>13.75584149734234</v>
      </c>
      <c r="E127" s="59">
        <f t="shared" si="45"/>
        <v>862.28415850265765</v>
      </c>
      <c r="F127" s="61">
        <f t="shared" si="46"/>
        <v>15644.725638308151</v>
      </c>
      <c r="G127" s="62">
        <f t="shared" si="47"/>
        <v>0.01</v>
      </c>
      <c r="H127" s="60">
        <f t="shared" si="48"/>
        <v>165.07009796810809</v>
      </c>
      <c r="I127" s="59">
        <f t="shared" si="49"/>
        <v>-876.04</v>
      </c>
      <c r="J127" s="59">
        <f t="shared" si="50"/>
        <v>804.68202325192772</v>
      </c>
      <c r="K127" s="65">
        <f t="shared" si="58"/>
        <v>15175.061312197722</v>
      </c>
      <c r="L127" s="2"/>
      <c r="M127" s="58">
        <v>102</v>
      </c>
      <c r="N127" s="59">
        <f t="shared" si="53"/>
        <v>1271.3499999999999</v>
      </c>
      <c r="O127" s="60">
        <f t="shared" si="61"/>
        <v>19.963148784422334</v>
      </c>
      <c r="P127" s="59">
        <f t="shared" si="62"/>
        <v>1251.3868512155775</v>
      </c>
      <c r="Q127" s="61">
        <f t="shared" si="63"/>
        <v>22704.391690091219</v>
      </c>
      <c r="R127" s="64">
        <f t="shared" si="51"/>
        <v>1.0000000000000002E-2</v>
      </c>
      <c r="S127" s="60">
        <f t="shared" si="64"/>
        <v>239.55778541306802</v>
      </c>
      <c r="T127" s="59">
        <f t="shared" si="52"/>
        <v>-1271.3499999999999</v>
      </c>
      <c r="U127" s="59">
        <f t="shared" si="65"/>
        <v>1167.7919409620583</v>
      </c>
      <c r="V127" s="65">
        <f t="shared" si="59"/>
        <v>22022.792287144948</v>
      </c>
      <c r="W127" s="2"/>
      <c r="X127" s="58">
        <v>102</v>
      </c>
      <c r="Y127" s="59">
        <f t="shared" si="54"/>
        <v>460.47</v>
      </c>
      <c r="Z127" s="60">
        <f t="shared" si="55"/>
        <v>7.2305310168283059</v>
      </c>
      <c r="AA127" s="59">
        <f t="shared" si="56"/>
        <v>453.23946898317172</v>
      </c>
      <c r="AB127" s="61">
        <f t="shared" si="57"/>
        <v>8223.3977512107958</v>
      </c>
      <c r="AC127" s="62">
        <f t="shared" si="66"/>
        <v>0.01</v>
      </c>
      <c r="AD127" s="60">
        <f t="shared" si="67"/>
        <v>86.766372201939674</v>
      </c>
      <c r="AE127" s="59">
        <f t="shared" si="68"/>
        <v>-460.47</v>
      </c>
      <c r="AF127" s="59">
        <f t="shared" si="69"/>
        <v>422.9623629207677</v>
      </c>
      <c r="AG127" s="65">
        <f t="shared" si="60"/>
        <v>7976.5181370322061</v>
      </c>
      <c r="AH127" s="2"/>
      <c r="AI127">
        <v>102</v>
      </c>
      <c r="AJ127" s="141">
        <f t="shared" si="71"/>
        <v>560</v>
      </c>
      <c r="AK127" s="141">
        <f t="shared" si="72"/>
        <v>-13.027977406611251</v>
      </c>
      <c r="AL127" s="141">
        <f t="shared" si="73"/>
        <v>573.02797740661129</v>
      </c>
      <c r="AM127" s="141">
        <f t="shared" si="74"/>
        <v>-16206.600865340113</v>
      </c>
      <c r="AN127" s="140">
        <f t="shared" si="75"/>
        <v>-560</v>
      </c>
      <c r="AO127" s="140"/>
      <c r="AP127">
        <v>102</v>
      </c>
      <c r="AQ127" s="141">
        <f t="shared" si="70"/>
        <v>-560</v>
      </c>
      <c r="AR127" s="141">
        <f t="shared" si="76"/>
        <v>13.027977406611251</v>
      </c>
      <c r="AS127" s="141">
        <f t="shared" si="77"/>
        <v>-573.02797740661129</v>
      </c>
      <c r="AT127" s="141">
        <f t="shared" si="78"/>
        <v>16206.600865340113</v>
      </c>
      <c r="AU127" s="140">
        <f t="shared" si="79"/>
        <v>560</v>
      </c>
    </row>
    <row r="128" spans="1:47" x14ac:dyDescent="0.3">
      <c r="A128" s="2"/>
      <c r="B128" s="58">
        <v>103</v>
      </c>
      <c r="C128" s="59">
        <f t="shared" si="43"/>
        <v>876.04</v>
      </c>
      <c r="D128" s="60">
        <f t="shared" si="44"/>
        <v>13.037271365256792</v>
      </c>
      <c r="E128" s="59">
        <f t="shared" si="45"/>
        <v>863.00272863474322</v>
      </c>
      <c r="F128" s="61">
        <f t="shared" si="46"/>
        <v>14781.722909673408</v>
      </c>
      <c r="G128" s="62">
        <f t="shared" si="47"/>
        <v>0.01</v>
      </c>
      <c r="H128" s="60">
        <f t="shared" si="48"/>
        <v>156.44725638308151</v>
      </c>
      <c r="I128" s="59">
        <f t="shared" si="49"/>
        <v>-876.04</v>
      </c>
      <c r="J128" s="59">
        <f t="shared" si="50"/>
        <v>804.01201362095287</v>
      </c>
      <c r="K128" s="65">
        <f t="shared" si="58"/>
        <v>14370.379288945795</v>
      </c>
      <c r="L128" s="2"/>
      <c r="M128" s="58">
        <v>103</v>
      </c>
      <c r="N128" s="59">
        <f t="shared" si="53"/>
        <v>1271.3499999999999</v>
      </c>
      <c r="O128" s="60">
        <f t="shared" si="61"/>
        <v>18.920326408409348</v>
      </c>
      <c r="P128" s="59">
        <f t="shared" si="62"/>
        <v>1252.4296735915905</v>
      </c>
      <c r="Q128" s="61">
        <f t="shared" si="63"/>
        <v>21451.96201649963</v>
      </c>
      <c r="R128" s="64">
        <f t="shared" si="51"/>
        <v>9.9999999999999985E-3</v>
      </c>
      <c r="S128" s="60">
        <f t="shared" si="64"/>
        <v>227.04391690091217</v>
      </c>
      <c r="T128" s="59">
        <f t="shared" si="52"/>
        <v>-1271.3499999999999</v>
      </c>
      <c r="U128" s="59">
        <f t="shared" si="65"/>
        <v>1166.8195914259229</v>
      </c>
      <c r="V128" s="65">
        <f t="shared" si="59"/>
        <v>20855.000346182889</v>
      </c>
      <c r="W128" s="2"/>
      <c r="X128" s="58">
        <v>103</v>
      </c>
      <c r="Y128" s="59">
        <f t="shared" si="54"/>
        <v>460.47</v>
      </c>
      <c r="Z128" s="60">
        <f t="shared" si="55"/>
        <v>6.8528314593423296</v>
      </c>
      <c r="AA128" s="59">
        <f t="shared" si="56"/>
        <v>453.6171685406577</v>
      </c>
      <c r="AB128" s="61">
        <f t="shared" si="57"/>
        <v>7769.7805826701378</v>
      </c>
      <c r="AC128" s="62">
        <f t="shared" si="66"/>
        <v>0.01</v>
      </c>
      <c r="AD128" s="60">
        <f t="shared" si="67"/>
        <v>82.233977512107955</v>
      </c>
      <c r="AE128" s="59">
        <f t="shared" si="68"/>
        <v>-460.47</v>
      </c>
      <c r="AF128" s="59">
        <f t="shared" si="69"/>
        <v>422.61018815601784</v>
      </c>
      <c r="AG128" s="65">
        <f t="shared" si="60"/>
        <v>7553.555774111438</v>
      </c>
      <c r="AH128" s="2"/>
      <c r="AI128">
        <v>103</v>
      </c>
      <c r="AJ128" s="141">
        <f t="shared" si="71"/>
        <v>570</v>
      </c>
      <c r="AK128" s="141">
        <f t="shared" si="72"/>
        <v>-13.505500721116761</v>
      </c>
      <c r="AL128" s="141">
        <f t="shared" si="73"/>
        <v>583.50550072111673</v>
      </c>
      <c r="AM128" s="141">
        <f t="shared" si="74"/>
        <v>-16790.106366061231</v>
      </c>
      <c r="AN128" s="140">
        <f t="shared" si="75"/>
        <v>-570</v>
      </c>
      <c r="AO128" s="140"/>
      <c r="AP128">
        <v>103</v>
      </c>
      <c r="AQ128" s="141">
        <f t="shared" si="70"/>
        <v>-570</v>
      </c>
      <c r="AR128" s="141">
        <f t="shared" si="76"/>
        <v>13.505500721116761</v>
      </c>
      <c r="AS128" s="141">
        <f t="shared" si="77"/>
        <v>-583.50550072111673</v>
      </c>
      <c r="AT128" s="141">
        <f t="shared" si="78"/>
        <v>16790.106366061231</v>
      </c>
      <c r="AU128" s="140">
        <f t="shared" si="79"/>
        <v>570</v>
      </c>
    </row>
    <row r="129" spans="1:47" x14ac:dyDescent="0.3">
      <c r="A129" s="2"/>
      <c r="B129" s="58">
        <v>104</v>
      </c>
      <c r="C129" s="59">
        <f t="shared" si="43"/>
        <v>876.04</v>
      </c>
      <c r="D129" s="60">
        <f t="shared" si="44"/>
        <v>12.31810242472784</v>
      </c>
      <c r="E129" s="59">
        <f t="shared" si="45"/>
        <v>863.72189757527212</v>
      </c>
      <c r="F129" s="61">
        <f t="shared" si="46"/>
        <v>13918.001012098135</v>
      </c>
      <c r="G129" s="62">
        <f t="shared" si="47"/>
        <v>0.01</v>
      </c>
      <c r="H129" s="60">
        <f t="shared" si="48"/>
        <v>147.81722909673408</v>
      </c>
      <c r="I129" s="59">
        <f t="shared" si="49"/>
        <v>-876.04</v>
      </c>
      <c r="J129" s="59">
        <f t="shared" si="50"/>
        <v>803.34256186612356</v>
      </c>
      <c r="K129" s="65">
        <f t="shared" si="58"/>
        <v>13566.367275324841</v>
      </c>
      <c r="L129" s="2"/>
      <c r="M129" s="58">
        <v>104</v>
      </c>
      <c r="N129" s="59">
        <f t="shared" si="53"/>
        <v>1271.3499999999999</v>
      </c>
      <c r="O129" s="60">
        <f t="shared" si="61"/>
        <v>17.876635013749691</v>
      </c>
      <c r="P129" s="59">
        <f t="shared" si="62"/>
        <v>1253.4733649862503</v>
      </c>
      <c r="Q129" s="61">
        <f t="shared" si="63"/>
        <v>20198.48865151338</v>
      </c>
      <c r="R129" s="64">
        <f t="shared" si="51"/>
        <v>0.01</v>
      </c>
      <c r="S129" s="60">
        <f t="shared" si="64"/>
        <v>214.5196201649963</v>
      </c>
      <c r="T129" s="59">
        <f t="shared" si="52"/>
        <v>-1271.3499999999999</v>
      </c>
      <c r="U129" s="59">
        <f t="shared" si="65"/>
        <v>1165.8480515062849</v>
      </c>
      <c r="V129" s="65">
        <f t="shared" si="59"/>
        <v>19688.180754756966</v>
      </c>
      <c r="W129" s="2"/>
      <c r="X129" s="58">
        <v>104</v>
      </c>
      <c r="Y129" s="59">
        <f t="shared" si="54"/>
        <v>460.47</v>
      </c>
      <c r="Z129" s="60">
        <f t="shared" si="55"/>
        <v>6.474817152225115</v>
      </c>
      <c r="AA129" s="59">
        <f t="shared" si="56"/>
        <v>453.99518284777491</v>
      </c>
      <c r="AB129" s="61">
        <f t="shared" si="57"/>
        <v>7315.7853998223627</v>
      </c>
      <c r="AC129" s="62">
        <f t="shared" si="66"/>
        <v>0.01</v>
      </c>
      <c r="AD129" s="60">
        <f t="shared" si="67"/>
        <v>77.697805826701384</v>
      </c>
      <c r="AE129" s="59">
        <f t="shared" si="68"/>
        <v>-460.47</v>
      </c>
      <c r="AF129" s="59">
        <f t="shared" si="69"/>
        <v>422.25830662555029</v>
      </c>
      <c r="AG129" s="65">
        <f t="shared" si="60"/>
        <v>7130.94558595542</v>
      </c>
      <c r="AH129" s="2"/>
      <c r="AI129">
        <v>104</v>
      </c>
      <c r="AJ129" s="141">
        <f t="shared" si="71"/>
        <v>580</v>
      </c>
      <c r="AK129" s="141">
        <f t="shared" si="72"/>
        <v>-13.991755305051027</v>
      </c>
      <c r="AL129" s="141">
        <f t="shared" si="73"/>
        <v>593.99175530505102</v>
      </c>
      <c r="AM129" s="141">
        <f t="shared" si="74"/>
        <v>-17384.098121366282</v>
      </c>
      <c r="AN129" s="140">
        <f t="shared" si="75"/>
        <v>-580</v>
      </c>
      <c r="AO129" s="140"/>
      <c r="AP129">
        <v>104</v>
      </c>
      <c r="AQ129" s="141">
        <f t="shared" si="70"/>
        <v>-580</v>
      </c>
      <c r="AR129" s="141">
        <f t="shared" si="76"/>
        <v>13.991755305051027</v>
      </c>
      <c r="AS129" s="141">
        <f t="shared" si="77"/>
        <v>-593.99175530505102</v>
      </c>
      <c r="AT129" s="141">
        <f t="shared" si="78"/>
        <v>17384.098121366282</v>
      </c>
      <c r="AU129" s="140">
        <f t="shared" si="79"/>
        <v>580</v>
      </c>
    </row>
    <row r="130" spans="1:47" x14ac:dyDescent="0.3">
      <c r="A130" s="2"/>
      <c r="B130" s="58">
        <v>105</v>
      </c>
      <c r="C130" s="59">
        <f t="shared" si="43"/>
        <v>876.04</v>
      </c>
      <c r="D130" s="60">
        <f t="shared" si="44"/>
        <v>11.598334176748446</v>
      </c>
      <c r="E130" s="59">
        <f t="shared" si="45"/>
        <v>864.44166582325147</v>
      </c>
      <c r="F130" s="61">
        <f t="shared" si="46"/>
        <v>13053.559346274884</v>
      </c>
      <c r="G130" s="62">
        <f t="shared" si="47"/>
        <v>0.01</v>
      </c>
      <c r="H130" s="60">
        <f t="shared" si="48"/>
        <v>139.18001012098136</v>
      </c>
      <c r="I130" s="59">
        <f t="shared" si="49"/>
        <v>-876.04</v>
      </c>
      <c r="J130" s="59">
        <f t="shared" si="50"/>
        <v>802.67366752293049</v>
      </c>
      <c r="K130" s="65">
        <f t="shared" si="58"/>
        <v>12763.024713458717</v>
      </c>
      <c r="L130" s="2"/>
      <c r="M130" s="58">
        <v>105</v>
      </c>
      <c r="N130" s="59">
        <f t="shared" si="53"/>
        <v>1271.3499999999999</v>
      </c>
      <c r="O130" s="60">
        <f t="shared" si="61"/>
        <v>16.832073876261152</v>
      </c>
      <c r="P130" s="59">
        <f t="shared" si="62"/>
        <v>1254.5179261237388</v>
      </c>
      <c r="Q130" s="61">
        <f t="shared" si="63"/>
        <v>18943.970725389641</v>
      </c>
      <c r="R130" s="64">
        <f t="shared" si="51"/>
        <v>1.0000000000000002E-2</v>
      </c>
      <c r="S130" s="60">
        <f t="shared" si="64"/>
        <v>201.98488651513384</v>
      </c>
      <c r="T130" s="59">
        <f t="shared" si="52"/>
        <v>-1271.3499999999999</v>
      </c>
      <c r="U130" s="59">
        <f t="shared" si="65"/>
        <v>1164.8773205290252</v>
      </c>
      <c r="V130" s="65">
        <f t="shared" si="59"/>
        <v>18522.332703250682</v>
      </c>
      <c r="W130" s="2"/>
      <c r="X130" s="58">
        <v>105</v>
      </c>
      <c r="Y130" s="59">
        <f t="shared" si="54"/>
        <v>460.47</v>
      </c>
      <c r="Z130" s="60">
        <f t="shared" si="55"/>
        <v>6.0964878331853027</v>
      </c>
      <c r="AA130" s="59">
        <f t="shared" si="56"/>
        <v>454.37351216681475</v>
      </c>
      <c r="AB130" s="61">
        <f t="shared" si="57"/>
        <v>6861.4118876555476</v>
      </c>
      <c r="AC130" s="62">
        <f t="shared" si="66"/>
        <v>0.01</v>
      </c>
      <c r="AD130" s="60">
        <f t="shared" si="67"/>
        <v>73.157853998223629</v>
      </c>
      <c r="AE130" s="59">
        <f t="shared" si="68"/>
        <v>-460.47</v>
      </c>
      <c r="AF130" s="59">
        <f t="shared" si="69"/>
        <v>421.90671808520682</v>
      </c>
      <c r="AG130" s="65">
        <f t="shared" si="60"/>
        <v>6708.6872793298699</v>
      </c>
      <c r="AH130" s="2"/>
      <c r="AI130">
        <v>105</v>
      </c>
      <c r="AJ130" s="141">
        <f t="shared" si="71"/>
        <v>590</v>
      </c>
      <c r="AK130" s="141">
        <f t="shared" si="72"/>
        <v>-14.486748434471901</v>
      </c>
      <c r="AL130" s="141">
        <f t="shared" si="73"/>
        <v>604.48674843447191</v>
      </c>
      <c r="AM130" s="141">
        <f t="shared" si="74"/>
        <v>-17988.584869800754</v>
      </c>
      <c r="AN130" s="140">
        <f t="shared" si="75"/>
        <v>-590</v>
      </c>
      <c r="AO130" s="140"/>
      <c r="AP130">
        <v>105</v>
      </c>
      <c r="AQ130" s="141">
        <f t="shared" si="70"/>
        <v>-590</v>
      </c>
      <c r="AR130" s="141">
        <f t="shared" si="76"/>
        <v>14.486748434471901</v>
      </c>
      <c r="AS130" s="141">
        <f t="shared" si="77"/>
        <v>-604.48674843447191</v>
      </c>
      <c r="AT130" s="141">
        <f t="shared" si="78"/>
        <v>17988.584869800754</v>
      </c>
      <c r="AU130" s="140">
        <f t="shared" si="79"/>
        <v>590</v>
      </c>
    </row>
    <row r="131" spans="1:47" x14ac:dyDescent="0.3">
      <c r="A131" s="2"/>
      <c r="B131" s="58">
        <v>106</v>
      </c>
      <c r="C131" s="59">
        <f t="shared" si="43"/>
        <v>876.04</v>
      </c>
      <c r="D131" s="60">
        <f t="shared" si="44"/>
        <v>10.877966121895737</v>
      </c>
      <c r="E131" s="59">
        <f t="shared" si="45"/>
        <v>865.16203387810424</v>
      </c>
      <c r="F131" s="61">
        <f t="shared" si="46"/>
        <v>12188.397312396779</v>
      </c>
      <c r="G131" s="62">
        <f t="shared" si="47"/>
        <v>0.01</v>
      </c>
      <c r="H131" s="60">
        <f t="shared" si="48"/>
        <v>130.53559346274884</v>
      </c>
      <c r="I131" s="59">
        <f t="shared" si="49"/>
        <v>-876.04</v>
      </c>
      <c r="J131" s="59">
        <f t="shared" si="50"/>
        <v>802.00533012725089</v>
      </c>
      <c r="K131" s="65">
        <f t="shared" si="58"/>
        <v>11960.351045935786</v>
      </c>
      <c r="L131" s="2"/>
      <c r="M131" s="58">
        <v>106</v>
      </c>
      <c r="N131" s="59">
        <f t="shared" si="53"/>
        <v>1271.3499999999999</v>
      </c>
      <c r="O131" s="60">
        <f t="shared" si="61"/>
        <v>15.786642271158035</v>
      </c>
      <c r="P131" s="59">
        <f t="shared" si="62"/>
        <v>1255.5633577288418</v>
      </c>
      <c r="Q131" s="61">
        <f t="shared" si="63"/>
        <v>17688.407367660799</v>
      </c>
      <c r="R131" s="64">
        <f t="shared" si="51"/>
        <v>0.01</v>
      </c>
      <c r="S131" s="60">
        <f t="shared" si="64"/>
        <v>189.43970725389642</v>
      </c>
      <c r="T131" s="59">
        <f t="shared" si="52"/>
        <v>-1271.3499999999999</v>
      </c>
      <c r="U131" s="59">
        <f t="shared" si="65"/>
        <v>1163.9073978205865</v>
      </c>
      <c r="V131" s="65">
        <f t="shared" si="59"/>
        <v>17357.455382721659</v>
      </c>
      <c r="W131" s="2"/>
      <c r="X131" s="58">
        <v>106</v>
      </c>
      <c r="Y131" s="59">
        <f t="shared" si="54"/>
        <v>460.47</v>
      </c>
      <c r="Z131" s="60">
        <f t="shared" si="55"/>
        <v>5.7178432397129564</v>
      </c>
      <c r="AA131" s="59">
        <f t="shared" si="56"/>
        <v>454.75215676028705</v>
      </c>
      <c r="AB131" s="61">
        <f t="shared" si="57"/>
        <v>6406.6597308952605</v>
      </c>
      <c r="AC131" s="62">
        <f t="shared" si="66"/>
        <v>0.01</v>
      </c>
      <c r="AD131" s="60">
        <f t="shared" si="67"/>
        <v>68.61411887655548</v>
      </c>
      <c r="AE131" s="59">
        <f t="shared" si="68"/>
        <v>-460.47</v>
      </c>
      <c r="AF131" s="59">
        <f t="shared" si="69"/>
        <v>421.55542229103264</v>
      </c>
      <c r="AG131" s="65">
        <f t="shared" si="60"/>
        <v>6286.7805612446627</v>
      </c>
      <c r="AH131" s="2"/>
      <c r="AI131">
        <v>106</v>
      </c>
      <c r="AJ131" s="141">
        <f t="shared" si="71"/>
        <v>600</v>
      </c>
      <c r="AK131" s="141">
        <f t="shared" si="72"/>
        <v>-14.990487391500629</v>
      </c>
      <c r="AL131" s="141">
        <f t="shared" si="73"/>
        <v>614.99048739150066</v>
      </c>
      <c r="AM131" s="141">
        <f t="shared" si="74"/>
        <v>-18603.575357192254</v>
      </c>
      <c r="AN131" s="140">
        <f t="shared" si="75"/>
        <v>-600</v>
      </c>
      <c r="AO131" s="140"/>
      <c r="AP131">
        <v>106</v>
      </c>
      <c r="AQ131" s="141">
        <f t="shared" si="70"/>
        <v>-600</v>
      </c>
      <c r="AR131" s="141">
        <f t="shared" si="76"/>
        <v>14.990487391500629</v>
      </c>
      <c r="AS131" s="141">
        <f t="shared" si="77"/>
        <v>-614.99048739150066</v>
      </c>
      <c r="AT131" s="141">
        <f t="shared" si="78"/>
        <v>18603.575357192254</v>
      </c>
      <c r="AU131" s="140">
        <f t="shared" si="79"/>
        <v>600</v>
      </c>
    </row>
    <row r="132" spans="1:47" x14ac:dyDescent="0.3">
      <c r="A132" s="2"/>
      <c r="B132" s="58">
        <v>107</v>
      </c>
      <c r="C132" s="59">
        <f t="shared" si="43"/>
        <v>876.04</v>
      </c>
      <c r="D132" s="60">
        <f t="shared" si="44"/>
        <v>10.156997760330649</v>
      </c>
      <c r="E132" s="59">
        <f t="shared" si="45"/>
        <v>865.88300223966928</v>
      </c>
      <c r="F132" s="61">
        <f t="shared" si="46"/>
        <v>11322.51431015711</v>
      </c>
      <c r="G132" s="62">
        <f t="shared" si="47"/>
        <v>0.01</v>
      </c>
      <c r="H132" s="60">
        <f t="shared" si="48"/>
        <v>121.88397312396779</v>
      </c>
      <c r="I132" s="59">
        <f t="shared" si="49"/>
        <v>-876.04</v>
      </c>
      <c r="J132" s="59">
        <f t="shared" si="50"/>
        <v>801.33754921534876</v>
      </c>
      <c r="K132" s="65">
        <f t="shared" si="58"/>
        <v>11158.345715808535</v>
      </c>
      <c r="L132" s="2"/>
      <c r="M132" s="58">
        <v>107</v>
      </c>
      <c r="N132" s="59">
        <f t="shared" si="53"/>
        <v>1271.3499999999999</v>
      </c>
      <c r="O132" s="60">
        <f t="shared" si="61"/>
        <v>14.740339473050666</v>
      </c>
      <c r="P132" s="59">
        <f t="shared" si="62"/>
        <v>1256.6096605269493</v>
      </c>
      <c r="Q132" s="61">
        <f t="shared" si="63"/>
        <v>16431.79770713385</v>
      </c>
      <c r="R132" s="64">
        <f t="shared" si="51"/>
        <v>0.01</v>
      </c>
      <c r="S132" s="60">
        <f t="shared" si="64"/>
        <v>176.88407367660798</v>
      </c>
      <c r="T132" s="59">
        <f t="shared" si="52"/>
        <v>-1271.3499999999999</v>
      </c>
      <c r="U132" s="59">
        <f t="shared" si="65"/>
        <v>1162.9382827079726</v>
      </c>
      <c r="V132" s="65">
        <f t="shared" si="59"/>
        <v>16193.547984901074</v>
      </c>
      <c r="W132" s="2"/>
      <c r="X132" s="58">
        <v>107</v>
      </c>
      <c r="Y132" s="59">
        <f t="shared" si="54"/>
        <v>460.47</v>
      </c>
      <c r="Z132" s="60">
        <f t="shared" si="55"/>
        <v>5.3388831090793838</v>
      </c>
      <c r="AA132" s="59">
        <f t="shared" si="56"/>
        <v>455.13111689092062</v>
      </c>
      <c r="AB132" s="61">
        <f t="shared" si="57"/>
        <v>5951.5286140043399</v>
      </c>
      <c r="AC132" s="62">
        <f t="shared" si="66"/>
        <v>0.01</v>
      </c>
      <c r="AD132" s="60">
        <f t="shared" si="67"/>
        <v>64.066597308952609</v>
      </c>
      <c r="AE132" s="59">
        <f t="shared" si="68"/>
        <v>-460.47</v>
      </c>
      <c r="AF132" s="59">
        <f t="shared" si="69"/>
        <v>421.20441899927602</v>
      </c>
      <c r="AG132" s="65">
        <f t="shared" si="60"/>
        <v>5865.2251389536304</v>
      </c>
      <c r="AH132" s="2"/>
      <c r="AI132">
        <v>107</v>
      </c>
      <c r="AJ132" s="141">
        <f t="shared" si="71"/>
        <v>610</v>
      </c>
      <c r="AK132" s="141">
        <f t="shared" si="72"/>
        <v>-15.502979464326879</v>
      </c>
      <c r="AL132" s="141">
        <f t="shared" si="73"/>
        <v>625.50297946432693</v>
      </c>
      <c r="AM132" s="141">
        <f t="shared" si="74"/>
        <v>-19229.078336656581</v>
      </c>
      <c r="AN132" s="140">
        <f t="shared" si="75"/>
        <v>-610</v>
      </c>
      <c r="AO132" s="140"/>
      <c r="AP132">
        <v>107</v>
      </c>
      <c r="AQ132" s="141">
        <f t="shared" si="70"/>
        <v>-610</v>
      </c>
      <c r="AR132" s="141">
        <f t="shared" si="76"/>
        <v>15.502979464326879</v>
      </c>
      <c r="AS132" s="141">
        <f t="shared" si="77"/>
        <v>-625.50297946432693</v>
      </c>
      <c r="AT132" s="141">
        <f t="shared" si="78"/>
        <v>19229.078336656581</v>
      </c>
      <c r="AU132" s="140">
        <f t="shared" si="79"/>
        <v>610</v>
      </c>
    </row>
    <row r="133" spans="1:47" x14ac:dyDescent="0.3">
      <c r="A133" s="2"/>
      <c r="B133" s="58">
        <v>108</v>
      </c>
      <c r="C133" s="59">
        <f t="shared" si="43"/>
        <v>876.04</v>
      </c>
      <c r="D133" s="60">
        <f t="shared" si="44"/>
        <v>9.4354285917975922</v>
      </c>
      <c r="E133" s="59">
        <f t="shared" si="45"/>
        <v>866.60457140820233</v>
      </c>
      <c r="F133" s="61">
        <f t="shared" si="46"/>
        <v>10455.909738748907</v>
      </c>
      <c r="G133" s="62">
        <f t="shared" si="47"/>
        <v>0.01</v>
      </c>
      <c r="H133" s="60">
        <f t="shared" si="48"/>
        <v>113.22514310157111</v>
      </c>
      <c r="I133" s="59">
        <f t="shared" si="49"/>
        <v>-876.04</v>
      </c>
      <c r="J133" s="59">
        <f t="shared" si="50"/>
        <v>800.6703243238743</v>
      </c>
      <c r="K133" s="65">
        <f t="shared" si="58"/>
        <v>10357.008166593187</v>
      </c>
      <c r="L133" s="2"/>
      <c r="M133" s="58">
        <v>108</v>
      </c>
      <c r="N133" s="59">
        <f t="shared" si="53"/>
        <v>1271.3499999999999</v>
      </c>
      <c r="O133" s="60">
        <f t="shared" si="61"/>
        <v>13.693164755944876</v>
      </c>
      <c r="P133" s="59">
        <f t="shared" si="62"/>
        <v>1257.6568352440549</v>
      </c>
      <c r="Q133" s="61">
        <f t="shared" si="63"/>
        <v>15174.140871889795</v>
      </c>
      <c r="R133" s="64">
        <f t="shared" si="51"/>
        <v>0.01</v>
      </c>
      <c r="S133" s="60">
        <f t="shared" si="64"/>
        <v>164.3179770713385</v>
      </c>
      <c r="T133" s="59">
        <f t="shared" si="52"/>
        <v>-1271.3499999999999</v>
      </c>
      <c r="U133" s="59">
        <f t="shared" si="65"/>
        <v>1161.9699745187468</v>
      </c>
      <c r="V133" s="65">
        <f t="shared" si="59"/>
        <v>15030.6097021931</v>
      </c>
      <c r="W133" s="2"/>
      <c r="X133" s="58">
        <v>108</v>
      </c>
      <c r="Y133" s="59">
        <f t="shared" si="54"/>
        <v>460.47</v>
      </c>
      <c r="Z133" s="60">
        <f t="shared" si="55"/>
        <v>4.9596071783369498</v>
      </c>
      <c r="AA133" s="59">
        <f t="shared" si="56"/>
        <v>455.51039282166306</v>
      </c>
      <c r="AB133" s="61">
        <f t="shared" si="57"/>
        <v>5496.0182211826768</v>
      </c>
      <c r="AC133" s="62">
        <f t="shared" si="66"/>
        <v>0.01</v>
      </c>
      <c r="AD133" s="60">
        <f t="shared" si="67"/>
        <v>59.515286140043401</v>
      </c>
      <c r="AE133" s="59">
        <f t="shared" si="68"/>
        <v>-460.47</v>
      </c>
      <c r="AF133" s="59">
        <f t="shared" si="69"/>
        <v>420.85370796638824</v>
      </c>
      <c r="AG133" s="65">
        <f t="shared" si="60"/>
        <v>5444.0207199543547</v>
      </c>
      <c r="AH133" s="2"/>
      <c r="AI133">
        <v>108</v>
      </c>
      <c r="AJ133" s="141">
        <f t="shared" si="71"/>
        <v>620</v>
      </c>
      <c r="AK133" s="141">
        <f t="shared" si="72"/>
        <v>-16.024231947213817</v>
      </c>
      <c r="AL133" s="141">
        <f t="shared" si="73"/>
        <v>636.02423194721382</v>
      </c>
      <c r="AM133" s="141">
        <f t="shared" si="74"/>
        <v>-19865.102568603794</v>
      </c>
      <c r="AN133" s="140">
        <f t="shared" si="75"/>
        <v>-620</v>
      </c>
      <c r="AO133" s="140"/>
      <c r="AP133">
        <v>108</v>
      </c>
      <c r="AQ133" s="141">
        <f t="shared" si="70"/>
        <v>-620</v>
      </c>
      <c r="AR133" s="141">
        <f t="shared" si="76"/>
        <v>16.024231947213817</v>
      </c>
      <c r="AS133" s="141">
        <f t="shared" si="77"/>
        <v>-636.02423194721382</v>
      </c>
      <c r="AT133" s="141">
        <f t="shared" si="78"/>
        <v>19865.102568603794</v>
      </c>
      <c r="AU133" s="140">
        <f t="shared" si="79"/>
        <v>620</v>
      </c>
    </row>
    <row r="134" spans="1:47" x14ac:dyDescent="0.3">
      <c r="A134" s="2"/>
      <c r="B134" s="58">
        <v>109</v>
      </c>
      <c r="C134" s="59">
        <f t="shared" si="43"/>
        <v>876.04</v>
      </c>
      <c r="D134" s="60">
        <f t="shared" si="44"/>
        <v>8.7132581156240896</v>
      </c>
      <c r="E134" s="59">
        <f t="shared" si="45"/>
        <v>867.32674188437591</v>
      </c>
      <c r="F134" s="61">
        <f t="shared" si="46"/>
        <v>9588.5829968645321</v>
      </c>
      <c r="G134" s="62">
        <f t="shared" si="47"/>
        <v>0.01</v>
      </c>
      <c r="H134" s="60">
        <f t="shared" si="48"/>
        <v>104.55909738748908</v>
      </c>
      <c r="I134" s="59">
        <f t="shared" si="49"/>
        <v>-876.04</v>
      </c>
      <c r="J134" s="59">
        <f t="shared" si="50"/>
        <v>800.00365498986184</v>
      </c>
      <c r="K134" s="65">
        <f t="shared" si="58"/>
        <v>9556.3378422693131</v>
      </c>
      <c r="L134" s="2"/>
      <c r="M134" s="58">
        <v>109</v>
      </c>
      <c r="N134" s="59">
        <f t="shared" si="53"/>
        <v>1271.3499999999999</v>
      </c>
      <c r="O134" s="60">
        <f t="shared" si="61"/>
        <v>12.645117393241497</v>
      </c>
      <c r="P134" s="59">
        <f t="shared" si="62"/>
        <v>1258.7048826067585</v>
      </c>
      <c r="Q134" s="61">
        <f t="shared" si="63"/>
        <v>13915.435989283036</v>
      </c>
      <c r="R134" s="64">
        <f t="shared" si="51"/>
        <v>0.01</v>
      </c>
      <c r="S134" s="60">
        <f t="shared" si="64"/>
        <v>151.74140871889796</v>
      </c>
      <c r="T134" s="59">
        <f t="shared" si="52"/>
        <v>-1271.3499999999999</v>
      </c>
      <c r="U134" s="59">
        <f t="shared" si="65"/>
        <v>1161.0024725810345</v>
      </c>
      <c r="V134" s="65">
        <f t="shared" si="59"/>
        <v>13868.639727674354</v>
      </c>
      <c r="W134" s="2"/>
      <c r="X134" s="58">
        <v>109</v>
      </c>
      <c r="Y134" s="59">
        <f t="shared" si="54"/>
        <v>460.47</v>
      </c>
      <c r="Z134" s="60">
        <f t="shared" si="55"/>
        <v>4.5800151843188974</v>
      </c>
      <c r="AA134" s="59">
        <f t="shared" si="56"/>
        <v>455.88998481568115</v>
      </c>
      <c r="AB134" s="61">
        <f t="shared" si="57"/>
        <v>5040.1282363669961</v>
      </c>
      <c r="AC134" s="62">
        <f t="shared" si="66"/>
        <v>0.01</v>
      </c>
      <c r="AD134" s="60">
        <f t="shared" si="67"/>
        <v>54.960182211826769</v>
      </c>
      <c r="AE134" s="59">
        <f t="shared" si="68"/>
        <v>-460.47</v>
      </c>
      <c r="AF134" s="59">
        <f t="shared" si="69"/>
        <v>420.50328894902282</v>
      </c>
      <c r="AG134" s="65">
        <f t="shared" si="60"/>
        <v>5023.1670119879664</v>
      </c>
      <c r="AH134" s="2"/>
      <c r="AI134">
        <v>109</v>
      </c>
      <c r="AJ134" s="141">
        <f t="shared" si="71"/>
        <v>630</v>
      </c>
      <c r="AK134" s="141">
        <f t="shared" si="72"/>
        <v>-16.554252140503163</v>
      </c>
      <c r="AL134" s="141">
        <f t="shared" si="73"/>
        <v>646.55425214050319</v>
      </c>
      <c r="AM134" s="141">
        <f t="shared" si="74"/>
        <v>-20511.656820744298</v>
      </c>
      <c r="AN134" s="140">
        <f t="shared" si="75"/>
        <v>-630</v>
      </c>
      <c r="AO134" s="140"/>
      <c r="AP134">
        <v>109</v>
      </c>
      <c r="AQ134" s="141">
        <f t="shared" si="70"/>
        <v>-630</v>
      </c>
      <c r="AR134" s="141">
        <f t="shared" si="76"/>
        <v>16.554252140503163</v>
      </c>
      <c r="AS134" s="141">
        <f t="shared" si="77"/>
        <v>-646.55425214050319</v>
      </c>
      <c r="AT134" s="141">
        <f t="shared" si="78"/>
        <v>20511.656820744298</v>
      </c>
      <c r="AU134" s="140">
        <f t="shared" si="79"/>
        <v>630</v>
      </c>
    </row>
    <row r="135" spans="1:47" x14ac:dyDescent="0.3">
      <c r="A135" s="2"/>
      <c r="B135" s="58">
        <v>110</v>
      </c>
      <c r="C135" s="59">
        <f t="shared" si="43"/>
        <v>876.04</v>
      </c>
      <c r="D135" s="60">
        <f t="shared" si="44"/>
        <v>7.990485830720444</v>
      </c>
      <c r="E135" s="59">
        <f t="shared" si="45"/>
        <v>868.04951416927952</v>
      </c>
      <c r="F135" s="61">
        <f t="shared" si="46"/>
        <v>8720.533482695253</v>
      </c>
      <c r="G135" s="62">
        <f t="shared" si="47"/>
        <v>0.01</v>
      </c>
      <c r="H135" s="60">
        <f t="shared" si="48"/>
        <v>95.885829968645325</v>
      </c>
      <c r="I135" s="59">
        <f t="shared" si="49"/>
        <v>-876.04</v>
      </c>
      <c r="J135" s="59">
        <f t="shared" si="50"/>
        <v>799.33754075073398</v>
      </c>
      <c r="K135" s="65">
        <f t="shared" si="58"/>
        <v>8756.3341872794517</v>
      </c>
      <c r="L135" s="2"/>
      <c r="M135" s="58">
        <v>110</v>
      </c>
      <c r="N135" s="59">
        <f t="shared" si="53"/>
        <v>1271.3499999999999</v>
      </c>
      <c r="O135" s="60">
        <f t="shared" si="61"/>
        <v>11.596196657735865</v>
      </c>
      <c r="P135" s="59">
        <f t="shared" si="62"/>
        <v>1259.7538033422641</v>
      </c>
      <c r="Q135" s="61">
        <f t="shared" si="63"/>
        <v>12655.682185940772</v>
      </c>
      <c r="R135" s="64">
        <f t="shared" si="51"/>
        <v>0.01</v>
      </c>
      <c r="S135" s="60">
        <f t="shared" si="64"/>
        <v>139.15435989283037</v>
      </c>
      <c r="T135" s="59">
        <f t="shared" si="52"/>
        <v>-1271.3499999999999</v>
      </c>
      <c r="U135" s="59">
        <f t="shared" si="65"/>
        <v>1160.0357762235171</v>
      </c>
      <c r="V135" s="65">
        <f t="shared" si="59"/>
        <v>12707.637255093319</v>
      </c>
      <c r="W135" s="2"/>
      <c r="X135" s="58">
        <v>110</v>
      </c>
      <c r="Y135" s="59">
        <f t="shared" si="54"/>
        <v>460.47</v>
      </c>
      <c r="Z135" s="60">
        <f t="shared" si="55"/>
        <v>4.2001068636391636</v>
      </c>
      <c r="AA135" s="59">
        <f t="shared" si="56"/>
        <v>456.26989313636085</v>
      </c>
      <c r="AB135" s="61">
        <f t="shared" si="57"/>
        <v>4583.858343230635</v>
      </c>
      <c r="AC135" s="62">
        <f t="shared" si="66"/>
        <v>0.01</v>
      </c>
      <c r="AD135" s="60">
        <f t="shared" si="67"/>
        <v>50.401282363669964</v>
      </c>
      <c r="AE135" s="59">
        <f t="shared" si="68"/>
        <v>-460.47</v>
      </c>
      <c r="AF135" s="59">
        <f t="shared" si="69"/>
        <v>420.1531617040369</v>
      </c>
      <c r="AG135" s="65">
        <f t="shared" si="60"/>
        <v>4602.6637230389433</v>
      </c>
      <c r="AH135" s="2"/>
      <c r="AI135">
        <v>110</v>
      </c>
      <c r="AJ135" s="141">
        <f t="shared" si="71"/>
        <v>640</v>
      </c>
      <c r="AK135" s="141">
        <f t="shared" si="72"/>
        <v>-17.09304735062025</v>
      </c>
      <c r="AL135" s="141">
        <f t="shared" si="73"/>
        <v>657.09304735062028</v>
      </c>
      <c r="AM135" s="141">
        <f t="shared" si="74"/>
        <v>-21168.749868094917</v>
      </c>
      <c r="AN135" s="140">
        <f t="shared" si="75"/>
        <v>-640</v>
      </c>
      <c r="AO135" s="140"/>
      <c r="AP135">
        <v>110</v>
      </c>
      <c r="AQ135" s="141">
        <f t="shared" si="70"/>
        <v>-640</v>
      </c>
      <c r="AR135" s="141">
        <f t="shared" si="76"/>
        <v>17.09304735062025</v>
      </c>
      <c r="AS135" s="141">
        <f t="shared" si="77"/>
        <v>-657.09304735062028</v>
      </c>
      <c r="AT135" s="141">
        <f t="shared" si="78"/>
        <v>21168.749868094917</v>
      </c>
      <c r="AU135" s="140">
        <f t="shared" si="79"/>
        <v>640</v>
      </c>
    </row>
    <row r="136" spans="1:47" x14ac:dyDescent="0.3">
      <c r="A136" s="2"/>
      <c r="B136" s="58">
        <v>111</v>
      </c>
      <c r="C136" s="59">
        <f t="shared" si="43"/>
        <v>876.04</v>
      </c>
      <c r="D136" s="60">
        <f t="shared" si="44"/>
        <v>7.2671112355793781</v>
      </c>
      <c r="E136" s="59">
        <f t="shared" si="45"/>
        <v>868.7728887644206</v>
      </c>
      <c r="F136" s="61">
        <f t="shared" si="46"/>
        <v>7851.7605939308323</v>
      </c>
      <c r="G136" s="62">
        <f t="shared" si="47"/>
        <v>0.01</v>
      </c>
      <c r="H136" s="60">
        <f t="shared" si="48"/>
        <v>87.205334826952537</v>
      </c>
      <c r="I136" s="59">
        <f t="shared" si="49"/>
        <v>-876.04</v>
      </c>
      <c r="J136" s="59">
        <f t="shared" si="50"/>
        <v>798.67198114429664</v>
      </c>
      <c r="K136" s="65">
        <f t="shared" si="58"/>
        <v>7956.996646528718</v>
      </c>
      <c r="L136" s="2"/>
      <c r="M136" s="58">
        <v>111</v>
      </c>
      <c r="N136" s="59">
        <f t="shared" si="53"/>
        <v>1271.3499999999999</v>
      </c>
      <c r="O136" s="60">
        <f t="shared" si="61"/>
        <v>10.546401821617311</v>
      </c>
      <c r="P136" s="59">
        <f t="shared" si="62"/>
        <v>1260.8035981783826</v>
      </c>
      <c r="Q136" s="61">
        <f t="shared" si="63"/>
        <v>11394.878587762389</v>
      </c>
      <c r="R136" s="64">
        <f t="shared" si="51"/>
        <v>1.0000000000000002E-2</v>
      </c>
      <c r="S136" s="60">
        <f t="shared" si="64"/>
        <v>126.55682185940775</v>
      </c>
      <c r="T136" s="59">
        <f t="shared" si="52"/>
        <v>-1271.3499999999999</v>
      </c>
      <c r="U136" s="59">
        <f t="shared" si="65"/>
        <v>1159.0698847754379</v>
      </c>
      <c r="V136" s="65">
        <f t="shared" si="59"/>
        <v>11547.601478869801</v>
      </c>
      <c r="W136" s="2"/>
      <c r="X136" s="58">
        <v>111</v>
      </c>
      <c r="Y136" s="59">
        <f t="shared" si="54"/>
        <v>460.47</v>
      </c>
      <c r="Z136" s="60">
        <f t="shared" si="55"/>
        <v>3.8198819526921959</v>
      </c>
      <c r="AA136" s="59">
        <f t="shared" si="56"/>
        <v>456.65011804730784</v>
      </c>
      <c r="AB136" s="61">
        <f t="shared" si="57"/>
        <v>4127.2082251833272</v>
      </c>
      <c r="AC136" s="62">
        <f t="shared" si="66"/>
        <v>0.01</v>
      </c>
      <c r="AD136" s="60">
        <f t="shared" si="67"/>
        <v>45.838583432306351</v>
      </c>
      <c r="AE136" s="59">
        <f t="shared" si="68"/>
        <v>-460.47</v>
      </c>
      <c r="AF136" s="59">
        <f t="shared" si="69"/>
        <v>419.80332598848946</v>
      </c>
      <c r="AG136" s="65">
        <f t="shared" si="60"/>
        <v>4182.510561334906</v>
      </c>
      <c r="AH136" s="2"/>
      <c r="AI136">
        <v>111</v>
      </c>
      <c r="AJ136" s="141">
        <f t="shared" ref="AJ136:AJ144" si="80">AJ135+10</f>
        <v>650</v>
      </c>
      <c r="AK136" s="141">
        <f t="shared" ref="AK136:AK145" si="81">AM135*$D$19/12</f>
        <v>-17.640624890079099</v>
      </c>
      <c r="AL136" s="141">
        <f t="shared" ref="AL136:AL144" si="82">AJ136-AK136</f>
        <v>667.64062489007915</v>
      </c>
      <c r="AM136" s="141">
        <f t="shared" ref="AM136:AM145" si="83">AM135-AL136</f>
        <v>-21836.390492984996</v>
      </c>
      <c r="AN136" s="140">
        <f t="shared" ref="AN136:AN145" si="84">-AJ136</f>
        <v>-650</v>
      </c>
      <c r="AO136" s="140"/>
      <c r="AP136">
        <v>111</v>
      </c>
      <c r="AQ136" s="141">
        <f t="shared" si="70"/>
        <v>-650</v>
      </c>
      <c r="AR136" s="141">
        <f t="shared" ref="AR136:AR145" si="85">AT135*$D$19/12</f>
        <v>17.640624890079099</v>
      </c>
      <c r="AS136" s="141">
        <f t="shared" ref="AS136:AS144" si="86">AQ136-AR136</f>
        <v>-667.64062489007915</v>
      </c>
      <c r="AT136" s="141">
        <f t="shared" ref="AT136:AT145" si="87">AT135-AS136</f>
        <v>21836.390492984996</v>
      </c>
      <c r="AU136" s="140">
        <f t="shared" ref="AU136:AU145" si="88">-AQ136</f>
        <v>650</v>
      </c>
    </row>
    <row r="137" spans="1:47" x14ac:dyDescent="0.3">
      <c r="A137" s="2"/>
      <c r="B137" s="58">
        <v>112</v>
      </c>
      <c r="C137" s="59">
        <f t="shared" si="43"/>
        <v>876.04</v>
      </c>
      <c r="D137" s="60">
        <f t="shared" si="44"/>
        <v>6.5431338282756935</v>
      </c>
      <c r="E137" s="59">
        <f t="shared" si="45"/>
        <v>869.49686617172426</v>
      </c>
      <c r="F137" s="61">
        <f t="shared" si="46"/>
        <v>6982.2637277591084</v>
      </c>
      <c r="G137" s="62">
        <f t="shared" si="47"/>
        <v>0.01</v>
      </c>
      <c r="H137" s="60">
        <f t="shared" si="48"/>
        <v>78.517605939308325</v>
      </c>
      <c r="I137" s="59">
        <f t="shared" si="49"/>
        <v>-876.04</v>
      </c>
      <c r="J137" s="59">
        <f t="shared" si="50"/>
        <v>798.00697570874092</v>
      </c>
      <c r="K137" s="65">
        <f t="shared" si="58"/>
        <v>7158.3246653844217</v>
      </c>
      <c r="L137" s="2"/>
      <c r="M137" s="58">
        <v>112</v>
      </c>
      <c r="N137" s="59">
        <f t="shared" si="53"/>
        <v>1271.3499999999999</v>
      </c>
      <c r="O137" s="60">
        <f t="shared" si="61"/>
        <v>9.495732156468657</v>
      </c>
      <c r="P137" s="59">
        <f t="shared" si="62"/>
        <v>1261.8542678435313</v>
      </c>
      <c r="Q137" s="61">
        <f t="shared" si="63"/>
        <v>10133.024319918857</v>
      </c>
      <c r="R137" s="64">
        <f t="shared" si="51"/>
        <v>0.01</v>
      </c>
      <c r="S137" s="60">
        <f t="shared" si="64"/>
        <v>113.94878587762389</v>
      </c>
      <c r="T137" s="59">
        <f t="shared" si="52"/>
        <v>-1271.3499999999999</v>
      </c>
      <c r="U137" s="59">
        <f t="shared" si="65"/>
        <v>1158.1047975665977</v>
      </c>
      <c r="V137" s="65">
        <f t="shared" si="59"/>
        <v>10388.531594094364</v>
      </c>
      <c r="W137" s="2"/>
      <c r="X137" s="58">
        <v>112</v>
      </c>
      <c r="Y137" s="59">
        <f t="shared" si="54"/>
        <v>460.47</v>
      </c>
      <c r="Z137" s="60">
        <f t="shared" si="55"/>
        <v>3.4393401876527729</v>
      </c>
      <c r="AA137" s="59">
        <f t="shared" si="56"/>
        <v>457.03065981234727</v>
      </c>
      <c r="AB137" s="61">
        <f t="shared" si="57"/>
        <v>3670.1775653709801</v>
      </c>
      <c r="AC137" s="62">
        <f t="shared" si="66"/>
        <v>0.01</v>
      </c>
      <c r="AD137" s="60">
        <f t="shared" si="67"/>
        <v>41.272082251833275</v>
      </c>
      <c r="AE137" s="59">
        <f t="shared" si="68"/>
        <v>-460.47</v>
      </c>
      <c r="AF137" s="59">
        <f t="shared" si="69"/>
        <v>419.45378155964187</v>
      </c>
      <c r="AG137" s="65">
        <f t="shared" si="60"/>
        <v>3762.7072353464164</v>
      </c>
      <c r="AH137" s="2"/>
      <c r="AI137">
        <v>112</v>
      </c>
      <c r="AJ137" s="141">
        <f t="shared" si="80"/>
        <v>660</v>
      </c>
      <c r="AK137" s="141">
        <f t="shared" si="81"/>
        <v>-18.196992077487497</v>
      </c>
      <c r="AL137" s="141">
        <f t="shared" si="82"/>
        <v>678.19699207748749</v>
      </c>
      <c r="AM137" s="141">
        <f t="shared" si="83"/>
        <v>-22514.587485062482</v>
      </c>
      <c r="AN137" s="140">
        <f t="shared" si="84"/>
        <v>-660</v>
      </c>
      <c r="AO137" s="140"/>
      <c r="AP137">
        <v>112</v>
      </c>
      <c r="AQ137" s="141">
        <f t="shared" si="70"/>
        <v>-660</v>
      </c>
      <c r="AR137" s="141">
        <f t="shared" si="85"/>
        <v>18.196992077487497</v>
      </c>
      <c r="AS137" s="141">
        <f t="shared" si="86"/>
        <v>-678.19699207748749</v>
      </c>
      <c r="AT137" s="141">
        <f t="shared" si="87"/>
        <v>22514.587485062482</v>
      </c>
      <c r="AU137" s="140">
        <f t="shared" si="88"/>
        <v>660</v>
      </c>
    </row>
    <row r="138" spans="1:47" x14ac:dyDescent="0.3">
      <c r="A138" s="2"/>
      <c r="B138" s="58">
        <v>113</v>
      </c>
      <c r="C138" s="59">
        <f t="shared" si="43"/>
        <v>876.04</v>
      </c>
      <c r="D138" s="60">
        <f t="shared" si="44"/>
        <v>5.8185531064659237</v>
      </c>
      <c r="E138" s="59">
        <f t="shared" si="45"/>
        <v>870.22144689353399</v>
      </c>
      <c r="F138" s="61">
        <f t="shared" si="46"/>
        <v>6112.0422808655749</v>
      </c>
      <c r="G138" s="62">
        <f t="shared" si="47"/>
        <v>0.01</v>
      </c>
      <c r="H138" s="60">
        <f t="shared" si="48"/>
        <v>69.822637277591085</v>
      </c>
      <c r="I138" s="59">
        <f t="shared" si="49"/>
        <v>-876.04</v>
      </c>
      <c r="J138" s="59">
        <f t="shared" si="50"/>
        <v>797.34252398264266</v>
      </c>
      <c r="K138" s="65">
        <f t="shared" si="58"/>
        <v>6360.3176896756804</v>
      </c>
      <c r="L138" s="2"/>
      <c r="M138" s="58">
        <v>113</v>
      </c>
      <c r="N138" s="59">
        <f t="shared" si="53"/>
        <v>1271.3499999999999</v>
      </c>
      <c r="O138" s="60">
        <f t="shared" si="61"/>
        <v>8.4441869332657138</v>
      </c>
      <c r="P138" s="59">
        <f t="shared" si="62"/>
        <v>1262.9058130667343</v>
      </c>
      <c r="Q138" s="61">
        <f t="shared" si="63"/>
        <v>8870.1185068521227</v>
      </c>
      <c r="R138" s="64">
        <f t="shared" si="51"/>
        <v>0.01</v>
      </c>
      <c r="S138" s="60">
        <f t="shared" si="64"/>
        <v>101.33024319918857</v>
      </c>
      <c r="T138" s="59">
        <f t="shared" si="52"/>
        <v>-1271.3499999999999</v>
      </c>
      <c r="U138" s="59">
        <f t="shared" si="65"/>
        <v>1157.1405139273543</v>
      </c>
      <c r="V138" s="65">
        <f t="shared" si="59"/>
        <v>9230.4267965277668</v>
      </c>
      <c r="W138" s="2"/>
      <c r="X138" s="58">
        <v>113</v>
      </c>
      <c r="Y138" s="59">
        <f t="shared" si="54"/>
        <v>460.47</v>
      </c>
      <c r="Z138" s="60">
        <f t="shared" si="55"/>
        <v>3.058481304475817</v>
      </c>
      <c r="AA138" s="59">
        <f t="shared" si="56"/>
        <v>457.41151869552419</v>
      </c>
      <c r="AB138" s="61">
        <f t="shared" si="57"/>
        <v>3212.766046675456</v>
      </c>
      <c r="AC138" s="62">
        <f t="shared" si="66"/>
        <v>0.01</v>
      </c>
      <c r="AD138" s="60">
        <f t="shared" si="67"/>
        <v>36.701775653709802</v>
      </c>
      <c r="AE138" s="59">
        <f t="shared" si="68"/>
        <v>-460.47</v>
      </c>
      <c r="AF138" s="59">
        <f t="shared" si="69"/>
        <v>419.10452817495735</v>
      </c>
      <c r="AG138" s="65">
        <f t="shared" si="60"/>
        <v>3343.2534537867746</v>
      </c>
      <c r="AH138" s="2"/>
      <c r="AI138">
        <v>113</v>
      </c>
      <c r="AJ138" s="141">
        <f t="shared" si="80"/>
        <v>670</v>
      </c>
      <c r="AK138" s="141">
        <f t="shared" si="81"/>
        <v>-18.76215623755207</v>
      </c>
      <c r="AL138" s="141">
        <f t="shared" si="82"/>
        <v>688.76215623755206</v>
      </c>
      <c r="AM138" s="141">
        <f t="shared" si="83"/>
        <v>-23203.349641300036</v>
      </c>
      <c r="AN138" s="140">
        <f t="shared" si="84"/>
        <v>-670</v>
      </c>
      <c r="AO138" s="140"/>
      <c r="AP138">
        <v>113</v>
      </c>
      <c r="AQ138" s="141">
        <f t="shared" si="70"/>
        <v>-670</v>
      </c>
      <c r="AR138" s="141">
        <f t="shared" si="85"/>
        <v>18.76215623755207</v>
      </c>
      <c r="AS138" s="141">
        <f t="shared" si="86"/>
        <v>-688.76215623755206</v>
      </c>
      <c r="AT138" s="141">
        <f t="shared" si="87"/>
        <v>23203.349641300036</v>
      </c>
      <c r="AU138" s="140">
        <f t="shared" si="88"/>
        <v>670</v>
      </c>
    </row>
    <row r="139" spans="1:47" x14ac:dyDescent="0.3">
      <c r="A139" s="2"/>
      <c r="B139" s="58">
        <v>114</v>
      </c>
      <c r="C139" s="59">
        <f t="shared" si="43"/>
        <v>876.04</v>
      </c>
      <c r="D139" s="60">
        <f t="shared" si="44"/>
        <v>5.0933685673879792</v>
      </c>
      <c r="E139" s="59">
        <f t="shared" si="45"/>
        <v>870.94663143261198</v>
      </c>
      <c r="F139" s="61">
        <f t="shared" si="46"/>
        <v>5241.095649432963</v>
      </c>
      <c r="G139" s="62">
        <f t="shared" si="47"/>
        <v>0.01</v>
      </c>
      <c r="H139" s="60">
        <f t="shared" si="48"/>
        <v>61.120422808655746</v>
      </c>
      <c r="I139" s="59">
        <f t="shared" si="49"/>
        <v>-876.04</v>
      </c>
      <c r="J139" s="59">
        <f t="shared" si="50"/>
        <v>796.6786255049617</v>
      </c>
      <c r="K139" s="65">
        <f t="shared" si="58"/>
        <v>5562.9751656930375</v>
      </c>
      <c r="L139" s="2"/>
      <c r="M139" s="58">
        <v>114</v>
      </c>
      <c r="N139" s="59">
        <f t="shared" si="53"/>
        <v>1271.3499999999999</v>
      </c>
      <c r="O139" s="60">
        <f t="shared" si="61"/>
        <v>7.3917654223767686</v>
      </c>
      <c r="P139" s="59">
        <f t="shared" si="62"/>
        <v>1263.9582345776232</v>
      </c>
      <c r="Q139" s="61">
        <f t="shared" si="63"/>
        <v>7606.1602722744992</v>
      </c>
      <c r="R139" s="64">
        <f t="shared" si="51"/>
        <v>0.01</v>
      </c>
      <c r="S139" s="60">
        <f t="shared" si="64"/>
        <v>88.701185068521227</v>
      </c>
      <c r="T139" s="59">
        <f t="shared" si="52"/>
        <v>-1271.3499999999999</v>
      </c>
      <c r="U139" s="59">
        <f t="shared" si="65"/>
        <v>1156.1770331886248</v>
      </c>
      <c r="V139" s="65">
        <f t="shared" si="59"/>
        <v>8073.2862826004121</v>
      </c>
      <c r="W139" s="2"/>
      <c r="X139" s="58">
        <v>114</v>
      </c>
      <c r="Y139" s="59">
        <f t="shared" si="54"/>
        <v>460.47</v>
      </c>
      <c r="Z139" s="60">
        <f t="shared" si="55"/>
        <v>2.6773050388962134</v>
      </c>
      <c r="AA139" s="59">
        <f t="shared" si="56"/>
        <v>457.79269496110379</v>
      </c>
      <c r="AB139" s="61">
        <f t="shared" si="57"/>
        <v>2754.9733517143522</v>
      </c>
      <c r="AC139" s="62">
        <f t="shared" si="66"/>
        <v>0.01</v>
      </c>
      <c r="AD139" s="60">
        <f t="shared" si="67"/>
        <v>32.127660466754563</v>
      </c>
      <c r="AE139" s="59">
        <f t="shared" si="68"/>
        <v>-460.47</v>
      </c>
      <c r="AF139" s="59">
        <f t="shared" si="69"/>
        <v>418.75556559210156</v>
      </c>
      <c r="AG139" s="65">
        <f t="shared" si="60"/>
        <v>2924.148925611817</v>
      </c>
      <c r="AH139" s="2"/>
      <c r="AI139">
        <v>114</v>
      </c>
      <c r="AJ139" s="141">
        <f t="shared" si="80"/>
        <v>680</v>
      </c>
      <c r="AK139" s="141">
        <f t="shared" si="81"/>
        <v>-19.336124701083364</v>
      </c>
      <c r="AL139" s="141">
        <f t="shared" si="82"/>
        <v>699.33612470108335</v>
      </c>
      <c r="AM139" s="141">
        <f t="shared" si="83"/>
        <v>-23902.685766001119</v>
      </c>
      <c r="AN139" s="140">
        <f t="shared" si="84"/>
        <v>-680</v>
      </c>
      <c r="AO139" s="140"/>
      <c r="AP139">
        <v>114</v>
      </c>
      <c r="AQ139" s="141">
        <f t="shared" si="70"/>
        <v>-680</v>
      </c>
      <c r="AR139" s="141">
        <f t="shared" si="85"/>
        <v>19.336124701083364</v>
      </c>
      <c r="AS139" s="141">
        <f t="shared" si="86"/>
        <v>-699.33612470108335</v>
      </c>
      <c r="AT139" s="141">
        <f t="shared" si="87"/>
        <v>23902.685766001119</v>
      </c>
      <c r="AU139" s="140">
        <f t="shared" si="88"/>
        <v>680</v>
      </c>
    </row>
    <row r="140" spans="1:47" x14ac:dyDescent="0.3">
      <c r="A140" s="2"/>
      <c r="B140" s="58">
        <v>115</v>
      </c>
      <c r="C140" s="59">
        <f t="shared" si="43"/>
        <v>876.04</v>
      </c>
      <c r="D140" s="60">
        <f t="shared" si="44"/>
        <v>4.367579707860803</v>
      </c>
      <c r="E140" s="59">
        <f t="shared" si="45"/>
        <v>871.67242029213912</v>
      </c>
      <c r="F140" s="61">
        <f t="shared" si="46"/>
        <v>4369.4232291408243</v>
      </c>
      <c r="G140" s="62">
        <f t="shared" si="47"/>
        <v>1.0000000000000002E-2</v>
      </c>
      <c r="H140" s="60">
        <f t="shared" si="48"/>
        <v>52.410956494329639</v>
      </c>
      <c r="I140" s="59">
        <f t="shared" si="49"/>
        <v>-876.04</v>
      </c>
      <c r="J140" s="59">
        <f t="shared" si="50"/>
        <v>796.01527981504182</v>
      </c>
      <c r="K140" s="65">
        <f t="shared" si="58"/>
        <v>4766.2965401880756</v>
      </c>
      <c r="L140" s="2"/>
      <c r="M140" s="58">
        <v>115</v>
      </c>
      <c r="N140" s="59">
        <f t="shared" si="53"/>
        <v>1271.3499999999999</v>
      </c>
      <c r="O140" s="60">
        <f t="shared" si="61"/>
        <v>6.3384668935620825</v>
      </c>
      <c r="P140" s="59">
        <f t="shared" si="62"/>
        <v>1265.0115331064378</v>
      </c>
      <c r="Q140" s="61">
        <f t="shared" si="63"/>
        <v>6341.1487391680612</v>
      </c>
      <c r="R140" s="64">
        <f t="shared" si="51"/>
        <v>0.01</v>
      </c>
      <c r="S140" s="60">
        <f t="shared" si="64"/>
        <v>76.061602722744993</v>
      </c>
      <c r="T140" s="59">
        <f t="shared" si="52"/>
        <v>-1271.3499999999999</v>
      </c>
      <c r="U140" s="59">
        <f t="shared" si="65"/>
        <v>1155.2143546818825</v>
      </c>
      <c r="V140" s="65">
        <f t="shared" si="59"/>
        <v>6917.1092494117875</v>
      </c>
      <c r="W140" s="2"/>
      <c r="X140" s="58">
        <v>115</v>
      </c>
      <c r="Y140" s="59">
        <f t="shared" si="54"/>
        <v>460.47</v>
      </c>
      <c r="Z140" s="60">
        <f t="shared" si="55"/>
        <v>2.2958111264286267</v>
      </c>
      <c r="AA140" s="59">
        <f t="shared" si="56"/>
        <v>458.17418887357138</v>
      </c>
      <c r="AB140" s="61">
        <f t="shared" si="57"/>
        <v>2296.7991628407808</v>
      </c>
      <c r="AC140" s="62">
        <f t="shared" si="66"/>
        <v>0.01</v>
      </c>
      <c r="AD140" s="60">
        <f t="shared" si="67"/>
        <v>27.549733517143522</v>
      </c>
      <c r="AE140" s="59">
        <f t="shared" si="68"/>
        <v>-460.47</v>
      </c>
      <c r="AF140" s="59">
        <f t="shared" si="69"/>
        <v>418.40689356894165</v>
      </c>
      <c r="AG140" s="65">
        <f t="shared" si="60"/>
        <v>2505.3933600197156</v>
      </c>
      <c r="AH140" s="2"/>
      <c r="AI140">
        <v>115</v>
      </c>
      <c r="AJ140" s="141">
        <f t="shared" si="80"/>
        <v>690</v>
      </c>
      <c r="AK140" s="141">
        <f t="shared" si="81"/>
        <v>-19.918904805000931</v>
      </c>
      <c r="AL140" s="141">
        <f t="shared" si="82"/>
        <v>709.91890480500092</v>
      </c>
      <c r="AM140" s="141">
        <f t="shared" si="83"/>
        <v>-24612.604670806119</v>
      </c>
      <c r="AN140" s="140">
        <f t="shared" si="84"/>
        <v>-690</v>
      </c>
      <c r="AO140" s="140"/>
      <c r="AP140">
        <v>115</v>
      </c>
      <c r="AQ140" s="141">
        <f t="shared" si="70"/>
        <v>-690</v>
      </c>
      <c r="AR140" s="141">
        <f t="shared" si="85"/>
        <v>19.918904805000931</v>
      </c>
      <c r="AS140" s="141">
        <f t="shared" si="86"/>
        <v>-709.91890480500092</v>
      </c>
      <c r="AT140" s="141">
        <f t="shared" si="87"/>
        <v>24612.604670806119</v>
      </c>
      <c r="AU140" s="140">
        <f t="shared" si="88"/>
        <v>690</v>
      </c>
    </row>
    <row r="141" spans="1:47" x14ac:dyDescent="0.3">
      <c r="A141" s="2"/>
      <c r="B141" s="58">
        <v>116</v>
      </c>
      <c r="C141" s="59">
        <f t="shared" si="43"/>
        <v>876.04</v>
      </c>
      <c r="D141" s="60">
        <f t="shared" si="44"/>
        <v>3.6411860242840199</v>
      </c>
      <c r="E141" s="59">
        <f t="shared" si="45"/>
        <v>872.39881397571594</v>
      </c>
      <c r="F141" s="61">
        <f t="shared" si="46"/>
        <v>3497.0244151651086</v>
      </c>
      <c r="G141" s="62">
        <f t="shared" si="47"/>
        <v>0.01</v>
      </c>
      <c r="H141" s="60">
        <f t="shared" si="48"/>
        <v>43.694232291408241</v>
      </c>
      <c r="I141" s="59">
        <f t="shared" si="49"/>
        <v>-876.04</v>
      </c>
      <c r="J141" s="59">
        <f t="shared" si="50"/>
        <v>795.35248645261038</v>
      </c>
      <c r="K141" s="65">
        <f t="shared" si="58"/>
        <v>3970.2812603730335</v>
      </c>
      <c r="L141" s="2"/>
      <c r="M141" s="58">
        <v>116</v>
      </c>
      <c r="N141" s="59">
        <f t="shared" si="53"/>
        <v>1271.3499999999999</v>
      </c>
      <c r="O141" s="60">
        <f t="shared" si="61"/>
        <v>5.2842906159733847</v>
      </c>
      <c r="P141" s="59">
        <f t="shared" si="62"/>
        <v>1266.0657093840266</v>
      </c>
      <c r="Q141" s="61">
        <f t="shared" si="63"/>
        <v>5075.0830297840348</v>
      </c>
      <c r="R141" s="64">
        <f t="shared" si="51"/>
        <v>0.01</v>
      </c>
      <c r="S141" s="60">
        <f t="shared" si="64"/>
        <v>63.411487391680616</v>
      </c>
      <c r="T141" s="59">
        <f t="shared" si="52"/>
        <v>-1271.3499999999999</v>
      </c>
      <c r="U141" s="59">
        <f t="shared" si="65"/>
        <v>1154.2524777391575</v>
      </c>
      <c r="V141" s="65">
        <f t="shared" si="59"/>
        <v>5761.894894729905</v>
      </c>
      <c r="W141" s="2"/>
      <c r="X141" s="58">
        <v>116</v>
      </c>
      <c r="Y141" s="59">
        <f t="shared" si="54"/>
        <v>460.47</v>
      </c>
      <c r="Z141" s="60">
        <f t="shared" si="55"/>
        <v>1.9139993023673174</v>
      </c>
      <c r="AA141" s="59">
        <f t="shared" si="56"/>
        <v>458.55600069763273</v>
      </c>
      <c r="AB141" s="61">
        <f t="shared" si="57"/>
        <v>1838.2431621431481</v>
      </c>
      <c r="AC141" s="62">
        <f t="shared" si="66"/>
        <v>0.01</v>
      </c>
      <c r="AD141" s="60">
        <f t="shared" si="67"/>
        <v>22.967991628407809</v>
      </c>
      <c r="AE141" s="59">
        <f t="shared" si="68"/>
        <v>-460.47</v>
      </c>
      <c r="AF141" s="59">
        <f t="shared" si="69"/>
        <v>418.05851186354636</v>
      </c>
      <c r="AG141" s="65">
        <f t="shared" si="60"/>
        <v>2086.9864664507741</v>
      </c>
      <c r="AH141" s="2"/>
      <c r="AI141">
        <v>116</v>
      </c>
      <c r="AJ141" s="141">
        <f t="shared" si="80"/>
        <v>700</v>
      </c>
      <c r="AK141" s="141">
        <f t="shared" si="81"/>
        <v>-20.510503892338431</v>
      </c>
      <c r="AL141" s="141">
        <f t="shared" si="82"/>
        <v>720.51050389233842</v>
      </c>
      <c r="AM141" s="141">
        <f t="shared" si="83"/>
        <v>-25333.115174698458</v>
      </c>
      <c r="AN141" s="140">
        <f t="shared" si="84"/>
        <v>-700</v>
      </c>
      <c r="AO141" s="140"/>
      <c r="AP141">
        <v>116</v>
      </c>
      <c r="AQ141" s="141">
        <f t="shared" si="70"/>
        <v>-700</v>
      </c>
      <c r="AR141" s="141">
        <f t="shared" si="85"/>
        <v>20.510503892338431</v>
      </c>
      <c r="AS141" s="141">
        <f t="shared" si="86"/>
        <v>-720.51050389233842</v>
      </c>
      <c r="AT141" s="141">
        <f t="shared" si="87"/>
        <v>25333.115174698458</v>
      </c>
      <c r="AU141" s="140">
        <f t="shared" si="88"/>
        <v>700</v>
      </c>
    </row>
    <row r="142" spans="1:47" x14ac:dyDescent="0.3">
      <c r="A142" s="2"/>
      <c r="B142" s="58">
        <v>117</v>
      </c>
      <c r="C142" s="59">
        <f t="shared" si="43"/>
        <v>876.04</v>
      </c>
      <c r="D142" s="60">
        <f t="shared" si="44"/>
        <v>2.9141870126375906</v>
      </c>
      <c r="E142" s="59">
        <f t="shared" si="45"/>
        <v>873.12581298736234</v>
      </c>
      <c r="F142" s="61">
        <f t="shared" si="46"/>
        <v>2623.8986021777464</v>
      </c>
      <c r="G142" s="62">
        <f t="shared" si="47"/>
        <v>0.01</v>
      </c>
      <c r="H142" s="60">
        <f t="shared" si="48"/>
        <v>34.970244151651087</v>
      </c>
      <c r="I142" s="59">
        <f t="shared" si="49"/>
        <v>-876.04</v>
      </c>
      <c r="J142" s="59">
        <f t="shared" si="50"/>
        <v>794.69024495777796</v>
      </c>
      <c r="K142" s="65">
        <f t="shared" si="58"/>
        <v>3174.9287739204233</v>
      </c>
      <c r="L142" s="2"/>
      <c r="M142" s="58">
        <v>117</v>
      </c>
      <c r="N142" s="59">
        <f t="shared" si="53"/>
        <v>1271.3499999999999</v>
      </c>
      <c r="O142" s="60">
        <f t="shared" si="61"/>
        <v>4.2292358581533627</v>
      </c>
      <c r="P142" s="59">
        <f t="shared" si="62"/>
        <v>1267.1207641418466</v>
      </c>
      <c r="Q142" s="61">
        <f t="shared" si="63"/>
        <v>3807.962265642188</v>
      </c>
      <c r="R142" s="64">
        <f t="shared" si="51"/>
        <v>0.01</v>
      </c>
      <c r="S142" s="60">
        <f t="shared" si="64"/>
        <v>50.750830297840352</v>
      </c>
      <c r="T142" s="59">
        <f t="shared" si="52"/>
        <v>-1271.3499999999999</v>
      </c>
      <c r="U142" s="59">
        <f t="shared" si="65"/>
        <v>1153.2914016930358</v>
      </c>
      <c r="V142" s="65">
        <f t="shared" si="59"/>
        <v>4607.6424169907477</v>
      </c>
      <c r="W142" s="2"/>
      <c r="X142" s="58">
        <v>117</v>
      </c>
      <c r="Y142" s="59">
        <f t="shared" si="54"/>
        <v>460.47</v>
      </c>
      <c r="Z142" s="60">
        <f t="shared" si="55"/>
        <v>1.5318693017859568</v>
      </c>
      <c r="AA142" s="59">
        <f t="shared" si="56"/>
        <v>458.93813069821408</v>
      </c>
      <c r="AB142" s="61">
        <f t="shared" si="57"/>
        <v>1379.305031444934</v>
      </c>
      <c r="AC142" s="62">
        <f t="shared" si="66"/>
        <v>0.01</v>
      </c>
      <c r="AD142" s="60">
        <f t="shared" si="67"/>
        <v>18.382431621431483</v>
      </c>
      <c r="AE142" s="59">
        <f t="shared" si="68"/>
        <v>-460.47</v>
      </c>
      <c r="AF142" s="59">
        <f t="shared" si="69"/>
        <v>417.71042023418596</v>
      </c>
      <c r="AG142" s="65">
        <f t="shared" si="60"/>
        <v>1668.9279545872275</v>
      </c>
      <c r="AH142" s="2"/>
      <c r="AI142">
        <v>117</v>
      </c>
      <c r="AJ142" s="141">
        <f t="shared" si="80"/>
        <v>710</v>
      </c>
      <c r="AK142" s="141">
        <f t="shared" si="81"/>
        <v>-21.110929312248714</v>
      </c>
      <c r="AL142" s="141">
        <f t="shared" si="82"/>
        <v>731.11092931224869</v>
      </c>
      <c r="AM142" s="141">
        <f t="shared" si="83"/>
        <v>-26064.226104010708</v>
      </c>
      <c r="AN142" s="140">
        <f t="shared" si="84"/>
        <v>-710</v>
      </c>
      <c r="AO142" s="140"/>
      <c r="AP142">
        <v>117</v>
      </c>
      <c r="AQ142" s="141">
        <f t="shared" si="70"/>
        <v>-710</v>
      </c>
      <c r="AR142" s="141">
        <f t="shared" si="85"/>
        <v>21.110929312248714</v>
      </c>
      <c r="AS142" s="141">
        <f t="shared" si="86"/>
        <v>-731.11092931224869</v>
      </c>
      <c r="AT142" s="141">
        <f t="shared" si="87"/>
        <v>26064.226104010708</v>
      </c>
      <c r="AU142" s="140">
        <f t="shared" si="88"/>
        <v>710</v>
      </c>
    </row>
    <row r="143" spans="1:47" x14ac:dyDescent="0.3">
      <c r="A143" s="2"/>
      <c r="B143" s="58">
        <v>118</v>
      </c>
      <c r="C143" s="59">
        <f t="shared" si="43"/>
        <v>876.04</v>
      </c>
      <c r="D143" s="60">
        <f t="shared" si="44"/>
        <v>2.1865821684814555</v>
      </c>
      <c r="E143" s="59">
        <f t="shared" si="45"/>
        <v>873.85341783151853</v>
      </c>
      <c r="F143" s="61">
        <f t="shared" si="46"/>
        <v>1750.0451843462279</v>
      </c>
      <c r="G143" s="62">
        <f t="shared" si="47"/>
        <v>0.01</v>
      </c>
      <c r="H143" s="60">
        <f t="shared" si="48"/>
        <v>26.238986021777464</v>
      </c>
      <c r="I143" s="59">
        <f t="shared" si="49"/>
        <v>-876.04</v>
      </c>
      <c r="J143" s="59">
        <f t="shared" si="50"/>
        <v>794.02855487103818</v>
      </c>
      <c r="K143" s="65">
        <f t="shared" si="58"/>
        <v>2380.2385289626454</v>
      </c>
      <c r="L143" s="2"/>
      <c r="M143" s="58">
        <v>118</v>
      </c>
      <c r="N143" s="59">
        <f t="shared" si="53"/>
        <v>1271.3499999999999</v>
      </c>
      <c r="O143" s="60">
        <f t="shared" si="61"/>
        <v>3.1733018880351569</v>
      </c>
      <c r="P143" s="59">
        <f t="shared" si="62"/>
        <v>1268.1766981119647</v>
      </c>
      <c r="Q143" s="61">
        <f t="shared" si="63"/>
        <v>2539.7855675302235</v>
      </c>
      <c r="R143" s="64">
        <f t="shared" si="51"/>
        <v>0.01</v>
      </c>
      <c r="S143" s="60">
        <f t="shared" si="64"/>
        <v>38.079622656421883</v>
      </c>
      <c r="T143" s="59">
        <f t="shared" si="52"/>
        <v>-1271.3499999999999</v>
      </c>
      <c r="U143" s="59">
        <f t="shared" si="65"/>
        <v>1152.3311258766598</v>
      </c>
      <c r="V143" s="65">
        <f t="shared" si="59"/>
        <v>3454.3510152977124</v>
      </c>
      <c r="W143" s="2"/>
      <c r="X143" s="58">
        <v>118</v>
      </c>
      <c r="Y143" s="59">
        <f t="shared" si="54"/>
        <v>460.47</v>
      </c>
      <c r="Z143" s="60">
        <f t="shared" si="55"/>
        <v>1.1494208595374451</v>
      </c>
      <c r="AA143" s="59">
        <f t="shared" si="56"/>
        <v>459.3205791404626</v>
      </c>
      <c r="AB143" s="61">
        <f t="shared" si="57"/>
        <v>919.98445230447146</v>
      </c>
      <c r="AC143" s="62">
        <f t="shared" si="66"/>
        <v>1.0000000000000002E-2</v>
      </c>
      <c r="AD143" s="60">
        <f t="shared" si="67"/>
        <v>13.793050314449342</v>
      </c>
      <c r="AE143" s="59">
        <f t="shared" si="68"/>
        <v>-460.47</v>
      </c>
      <c r="AF143" s="59">
        <f t="shared" si="69"/>
        <v>417.36261843933192</v>
      </c>
      <c r="AG143" s="65">
        <f t="shared" si="60"/>
        <v>1251.2175343530416</v>
      </c>
      <c r="AH143" s="2"/>
      <c r="AI143">
        <v>118</v>
      </c>
      <c r="AJ143" s="141">
        <f t="shared" si="80"/>
        <v>720</v>
      </c>
      <c r="AK143" s="141">
        <f t="shared" si="81"/>
        <v>-21.720188420008924</v>
      </c>
      <c r="AL143" s="141">
        <f t="shared" si="82"/>
        <v>741.72018842000898</v>
      </c>
      <c r="AM143" s="141">
        <f t="shared" si="83"/>
        <v>-26805.946292430715</v>
      </c>
      <c r="AN143" s="140">
        <f t="shared" si="84"/>
        <v>-720</v>
      </c>
      <c r="AO143" s="140"/>
      <c r="AP143">
        <v>118</v>
      </c>
      <c r="AQ143" s="141">
        <f t="shared" si="70"/>
        <v>-720</v>
      </c>
      <c r="AR143" s="141">
        <f t="shared" si="85"/>
        <v>21.720188420008924</v>
      </c>
      <c r="AS143" s="141">
        <f t="shared" si="86"/>
        <v>-741.72018842000898</v>
      </c>
      <c r="AT143" s="141">
        <f t="shared" si="87"/>
        <v>26805.946292430715</v>
      </c>
      <c r="AU143" s="140">
        <f t="shared" si="88"/>
        <v>720</v>
      </c>
    </row>
    <row r="144" spans="1:47" x14ac:dyDescent="0.3">
      <c r="A144" s="2"/>
      <c r="B144" s="58">
        <v>119</v>
      </c>
      <c r="C144" s="59">
        <f t="shared" si="43"/>
        <v>876.04</v>
      </c>
      <c r="D144" s="60">
        <f>IF(OR($I$5=1,$I$5=3),F143*$D$19/12,IF($I$5=2,ROUND(F143*$D$19/12,2),ROUNDDOWN(F143*$D$19/12,2)))</f>
        <v>1.45837098695519</v>
      </c>
      <c r="E144" s="59">
        <f t="shared" si="45"/>
        <v>874.58162901304479</v>
      </c>
      <c r="F144" s="61">
        <f>IF($I$5&lt;&gt;2,F143-E144,ROUND(F143-E144,2))</f>
        <v>875.46355533318308</v>
      </c>
      <c r="G144" s="62">
        <f t="shared" si="47"/>
        <v>0.01</v>
      </c>
      <c r="H144" s="60">
        <f t="shared" si="48"/>
        <v>17.50045184346228</v>
      </c>
      <c r="I144" s="59">
        <f t="shared" si="49"/>
        <v>-876.04</v>
      </c>
      <c r="J144" s="59">
        <f t="shared" si="50"/>
        <v>793.36741573326708</v>
      </c>
      <c r="K144" s="65">
        <f>J144+K145</f>
        <v>1586.2099740916071</v>
      </c>
      <c r="L144" s="2"/>
      <c r="M144" s="58">
        <v>119</v>
      </c>
      <c r="N144" s="59">
        <f t="shared" si="53"/>
        <v>1271.3499999999999</v>
      </c>
      <c r="O144" s="60">
        <f t="shared" si="61"/>
        <v>2.1164879729418531</v>
      </c>
      <c r="P144" s="59">
        <f t="shared" si="62"/>
        <v>1269.2335120270582</v>
      </c>
      <c r="Q144" s="61">
        <f t="shared" si="63"/>
        <v>1270.5520555031653</v>
      </c>
      <c r="R144" s="64">
        <f t="shared" si="51"/>
        <v>1.0000000000000002E-2</v>
      </c>
      <c r="S144" s="60">
        <f t="shared" si="64"/>
        <v>25.397855675302239</v>
      </c>
      <c r="T144" s="59">
        <f t="shared" si="52"/>
        <v>-1271.3499999999999</v>
      </c>
      <c r="U144" s="59">
        <f t="shared" si="65"/>
        <v>1151.3716496237264</v>
      </c>
      <c r="V144" s="65">
        <f t="shared" si="59"/>
        <v>2302.0198894210525</v>
      </c>
      <c r="W144" s="2"/>
      <c r="X144" s="58">
        <v>119</v>
      </c>
      <c r="Y144" s="59">
        <f t="shared" si="54"/>
        <v>460.47</v>
      </c>
      <c r="Z144" s="60">
        <f t="shared" si="55"/>
        <v>0.76665371025372631</v>
      </c>
      <c r="AA144" s="59">
        <f t="shared" si="56"/>
        <v>459.70334628974632</v>
      </c>
      <c r="AB144" s="61">
        <f t="shared" si="57"/>
        <v>460.28110601472514</v>
      </c>
      <c r="AC144" s="62">
        <f t="shared" si="66"/>
        <v>1.0000000000000002E-2</v>
      </c>
      <c r="AD144" s="60">
        <f t="shared" si="67"/>
        <v>9.1998445230447157</v>
      </c>
      <c r="AE144" s="59">
        <f t="shared" si="68"/>
        <v>-460.47</v>
      </c>
      <c r="AF144" s="59">
        <f t="shared" si="69"/>
        <v>417.01510623765688</v>
      </c>
      <c r="AG144" s="65">
        <f>AG145+AF144</f>
        <v>833.85491591370976</v>
      </c>
      <c r="AH144" s="2"/>
      <c r="AI144">
        <v>119</v>
      </c>
      <c r="AJ144" s="141">
        <f t="shared" si="80"/>
        <v>730</v>
      </c>
      <c r="AK144" s="141">
        <f t="shared" si="81"/>
        <v>-22.338288577025597</v>
      </c>
      <c r="AL144" s="141">
        <f t="shared" si="82"/>
        <v>752.33828857702565</v>
      </c>
      <c r="AM144" s="141">
        <f t="shared" si="83"/>
        <v>-27558.284581007742</v>
      </c>
      <c r="AN144" s="140">
        <f t="shared" si="84"/>
        <v>-730</v>
      </c>
      <c r="AO144" s="140"/>
      <c r="AP144">
        <v>119</v>
      </c>
      <c r="AQ144" s="141">
        <f t="shared" si="70"/>
        <v>-730</v>
      </c>
      <c r="AR144" s="141">
        <f t="shared" si="85"/>
        <v>22.338288577025597</v>
      </c>
      <c r="AS144" s="141">
        <f t="shared" si="86"/>
        <v>-752.33828857702565</v>
      </c>
      <c r="AT144" s="141">
        <f t="shared" si="87"/>
        <v>27558.284581007742</v>
      </c>
      <c r="AU144" s="140">
        <f t="shared" si="88"/>
        <v>730</v>
      </c>
    </row>
    <row r="145" spans="1:47" ht="16.2" thickBot="1" x14ac:dyDescent="0.35">
      <c r="A145" s="2"/>
      <c r="B145" s="58">
        <v>120</v>
      </c>
      <c r="C145" s="59">
        <f>IF($I$5=1,E145+D145,ROUND(E145+D145,2))</f>
        <v>876.19</v>
      </c>
      <c r="D145" s="60">
        <f>IF(OR($I$5=1,$I$5=3),F144*$D$19/12,IF($I$5=2,ROUND(F144*$D$19/12,2),ROUNDDOWN(F144*$D$19/12,2)))</f>
        <v>0.72955296277765258</v>
      </c>
      <c r="E145" s="59">
        <f>F144</f>
        <v>875.46355533318308</v>
      </c>
      <c r="F145" s="61">
        <f>IF($I$5&lt;&gt;2,F144-E145,ROUND(F144-E145,2))</f>
        <v>0</v>
      </c>
      <c r="G145" s="62">
        <f>D145*12/F144</f>
        <v>0.01</v>
      </c>
      <c r="H145" s="60">
        <f>G145*F144</f>
        <v>8.7546355533318305</v>
      </c>
      <c r="I145" s="59">
        <f>-C145</f>
        <v>-876.19</v>
      </c>
      <c r="J145" s="59">
        <f>C145*(1+$J$21)^(-B145/12)</f>
        <v>792.84255835834006</v>
      </c>
      <c r="K145" s="65">
        <f>J145</f>
        <v>792.84255835834006</v>
      </c>
      <c r="L145" s="2"/>
      <c r="M145" s="58">
        <v>120</v>
      </c>
      <c r="N145" s="59">
        <f>IF($I$5=1,P145+O145,ROUND(P145+O145,2))</f>
        <v>1271.6099999999999</v>
      </c>
      <c r="O145" s="60">
        <f t="shared" si="61"/>
        <v>1.0587933795859712</v>
      </c>
      <c r="P145" s="59">
        <f>IF($I$5&lt;&gt;2,Q144,ROUND(Q144,2))</f>
        <v>1270.5520555031653</v>
      </c>
      <c r="Q145" s="61">
        <f t="shared" si="63"/>
        <v>0</v>
      </c>
      <c r="R145" s="64">
        <f t="shared" si="51"/>
        <v>0.01</v>
      </c>
      <c r="S145" s="60">
        <f t="shared" si="64"/>
        <v>12.705520555031654</v>
      </c>
      <c r="T145" s="59">
        <f t="shared" si="52"/>
        <v>-1271.6099999999999</v>
      </c>
      <c r="U145" s="59">
        <f t="shared" si="65"/>
        <v>1150.6482397973259</v>
      </c>
      <c r="V145" s="65">
        <f>U145</f>
        <v>1150.6482397973259</v>
      </c>
      <c r="W145" s="2"/>
      <c r="X145" s="58">
        <v>120</v>
      </c>
      <c r="Y145" s="59">
        <f>IF($I$5=1,AA145+Z145,ROUND(AA145+Z145,2))</f>
        <v>460.66</v>
      </c>
      <c r="Z145" s="60">
        <f t="shared" si="55"/>
        <v>0.38356758834560428</v>
      </c>
      <c r="AA145" s="59">
        <f>IF($I$5&lt;&gt;2,AB144,ROUND(AB144,2))</f>
        <v>460.28110601472514</v>
      </c>
      <c r="AB145" s="61">
        <f t="shared" si="57"/>
        <v>0</v>
      </c>
      <c r="AC145" s="62">
        <f t="shared" si="66"/>
        <v>0.01</v>
      </c>
      <c r="AD145" s="60">
        <f t="shared" si="67"/>
        <v>4.6028110601472516</v>
      </c>
      <c r="AE145" s="59">
        <f t="shared" si="68"/>
        <v>-460.66</v>
      </c>
      <c r="AF145" s="59">
        <f t="shared" si="69"/>
        <v>416.83980967605288</v>
      </c>
      <c r="AG145" s="65">
        <f>AF145</f>
        <v>416.83980967605288</v>
      </c>
      <c r="AH145" s="2"/>
      <c r="AI145">
        <v>120</v>
      </c>
      <c r="AJ145" s="141">
        <f>AL145+AK145</f>
        <v>-27581.24981815858</v>
      </c>
      <c r="AK145" s="141">
        <f t="shared" si="81"/>
        <v>-22.965237150839783</v>
      </c>
      <c r="AL145" s="141">
        <f>AM144</f>
        <v>-27558.284581007742</v>
      </c>
      <c r="AM145" s="141">
        <f t="shared" si="83"/>
        <v>0</v>
      </c>
      <c r="AN145" s="140">
        <f t="shared" si="84"/>
        <v>27581.24981815858</v>
      </c>
      <c r="AO145" s="140"/>
      <c r="AP145">
        <v>120</v>
      </c>
      <c r="AQ145" s="141">
        <f>AS145+AR145</f>
        <v>27581.24981815858</v>
      </c>
      <c r="AR145" s="141">
        <f t="shared" si="85"/>
        <v>22.965237150839783</v>
      </c>
      <c r="AS145" s="141">
        <f>AT144</f>
        <v>27558.284581007742</v>
      </c>
      <c r="AT145" s="141">
        <f t="shared" si="87"/>
        <v>0</v>
      </c>
      <c r="AU145" s="140">
        <f t="shared" si="88"/>
        <v>-27581.24981815858</v>
      </c>
    </row>
    <row r="146" spans="1:47" ht="16.2" thickTop="1" x14ac:dyDescent="0.3">
      <c r="A146" s="2"/>
      <c r="B146" s="55"/>
      <c r="C146" s="66">
        <f>SUM(C26:C145)</f>
        <v>105124.94999999976</v>
      </c>
      <c r="D146" s="66">
        <f>SUM(D26:D145)</f>
        <v>5124.9531082959938</v>
      </c>
      <c r="E146" s="66">
        <f>SUM(E26:E145)</f>
        <v>99999.999999999956</v>
      </c>
      <c r="F146" s="54">
        <f>SUM(F25:F145)</f>
        <v>6149943.7299551908</v>
      </c>
      <c r="G146" s="55"/>
      <c r="H146" s="25"/>
      <c r="I146" s="67">
        <f>IRR(I25:I145,1/1200)</f>
        <v>8.3333286023590247E-4</v>
      </c>
      <c r="J146" s="25"/>
      <c r="K146" s="26"/>
      <c r="L146" s="2"/>
      <c r="M146" s="55"/>
      <c r="N146" s="66">
        <f>SUM(N26:N145)</f>
        <v>106281.26000000014</v>
      </c>
      <c r="O146" s="66">
        <f>SUM(O26:O145)</f>
        <v>6281.2608488828082</v>
      </c>
      <c r="P146" s="66">
        <f>SUM(P26:P145)</f>
        <v>99999.999999999927</v>
      </c>
      <c r="Q146" s="57">
        <f>SUM(Q25:Q145)</f>
        <v>7537513.0186593672</v>
      </c>
      <c r="R146" s="25"/>
      <c r="S146" s="25"/>
      <c r="T146" s="67">
        <f>IRR(T25:T145,1/1200)</f>
        <v>8.3333322758738504E-4</v>
      </c>
      <c r="U146" s="25"/>
      <c r="V146" s="26"/>
      <c r="W146" s="2"/>
      <c r="X146" s="55"/>
      <c r="Y146" s="66">
        <f>SUM(Y26:Y145)</f>
        <v>103909.39000000007</v>
      </c>
      <c r="Z146" s="66">
        <f>SUM(Z26:Z145)</f>
        <v>3909.3946736030575</v>
      </c>
      <c r="AA146" s="66">
        <f>SUM(AA26:AA145)</f>
        <v>100000.00000000003</v>
      </c>
      <c r="AB146" s="57">
        <f>SUM(AB25:AB145)</f>
        <v>4691273.60832367</v>
      </c>
      <c r="AC146" s="25"/>
      <c r="AD146" s="25"/>
      <c r="AE146" s="67">
        <f>IRR(AE25:AE145,1/1200)</f>
        <v>8.3333240565375277E-4</v>
      </c>
      <c r="AF146" s="25"/>
      <c r="AG146" s="26"/>
      <c r="AH146" s="2"/>
      <c r="AJ146" s="141">
        <f>SUM(AJ26:AJ145)</f>
        <v>-571.24981815857973</v>
      </c>
      <c r="AK146" s="141">
        <f>SUM(AK26:AK145)</f>
        <v>-571.24981815858382</v>
      </c>
      <c r="AL146" s="141">
        <f>SUM(AL26:AL145)</f>
        <v>0</v>
      </c>
      <c r="AN146" s="142">
        <f>IRR(AN25:AN145,1/1200)</f>
        <v>8.3333333333324155E-4</v>
      </c>
      <c r="AO146" s="142"/>
      <c r="AQ146" s="141">
        <f>SUM(AQ26:AQ145)</f>
        <v>571.24981815857973</v>
      </c>
      <c r="AR146" s="141">
        <f>SUM(AR26:AR145)</f>
        <v>571.24981815858382</v>
      </c>
      <c r="AS146" s="141">
        <f>SUM(AS26:AS145)</f>
        <v>0</v>
      </c>
      <c r="AU146" s="142">
        <f>IRR(AU25:AU145,1/1200)</f>
        <v>8.3333333333324155E-4</v>
      </c>
    </row>
    <row r="147" spans="1:47" ht="16.2" thickBot="1" x14ac:dyDescent="0.35">
      <c r="A147" s="2"/>
      <c r="B147" s="69"/>
      <c r="C147" s="70">
        <f>E146+D146</f>
        <v>105124.95310829594</v>
      </c>
      <c r="D147" s="71"/>
      <c r="E147" s="71"/>
      <c r="F147" s="72"/>
      <c r="G147" s="69"/>
      <c r="H147" s="71"/>
      <c r="I147" s="71"/>
      <c r="J147" s="71"/>
      <c r="K147" s="72"/>
      <c r="L147" s="2"/>
      <c r="M147" s="69"/>
      <c r="N147" s="70">
        <f>P146+O146</f>
        <v>106281.26084888274</v>
      </c>
      <c r="O147" s="71"/>
      <c r="P147" s="71"/>
      <c r="Q147" s="71"/>
      <c r="R147" s="71"/>
      <c r="S147" s="71"/>
      <c r="T147" s="71"/>
      <c r="U147" s="71"/>
      <c r="V147" s="72"/>
      <c r="W147" s="2"/>
      <c r="X147" s="69"/>
      <c r="Y147" s="70">
        <f>AA146+Z146</f>
        <v>103909.39467360309</v>
      </c>
      <c r="Z147" s="71"/>
      <c r="AA147" s="71"/>
      <c r="AB147" s="71"/>
      <c r="AC147" s="71"/>
      <c r="AD147" s="71"/>
      <c r="AE147" s="71"/>
      <c r="AF147" s="71"/>
      <c r="AG147" s="72"/>
      <c r="AH147" s="2"/>
      <c r="AJ147" s="141">
        <f>AL146+AK146</f>
        <v>-571.24981815858382</v>
      </c>
      <c r="AQ147" s="141">
        <f>AS146+AR146</f>
        <v>571.24981815858382</v>
      </c>
    </row>
    <row r="148" spans="1:47" ht="16.2" thickTop="1" x14ac:dyDescent="0.3">
      <c r="A148" s="2"/>
      <c r="B148" s="73" t="s">
        <v>20</v>
      </c>
      <c r="C148" s="74"/>
      <c r="D148" s="74"/>
      <c r="E148" s="74"/>
      <c r="F148" s="74"/>
      <c r="G148" s="74"/>
      <c r="H148" s="74"/>
      <c r="I148" s="74"/>
      <c r="J148" s="74"/>
      <c r="K148" s="75"/>
      <c r="L148" s="74"/>
      <c r="M148" s="73" t="s">
        <v>20</v>
      </c>
      <c r="N148" s="74"/>
      <c r="O148" s="74"/>
      <c r="P148" s="74"/>
      <c r="Q148" s="74"/>
      <c r="R148" s="74"/>
      <c r="S148" s="74"/>
      <c r="T148" s="74"/>
      <c r="U148" s="74"/>
      <c r="V148" s="75"/>
      <c r="W148" s="74"/>
      <c r="X148" s="73" t="s">
        <v>20</v>
      </c>
      <c r="Y148" s="74"/>
      <c r="Z148" s="74"/>
      <c r="AA148" s="74"/>
      <c r="AB148" s="74"/>
      <c r="AC148" s="74"/>
      <c r="AD148" s="74"/>
      <c r="AE148" s="74"/>
      <c r="AF148" s="74"/>
      <c r="AG148" s="75"/>
      <c r="AH148" s="2"/>
    </row>
    <row r="149" spans="1:47" x14ac:dyDescent="0.3">
      <c r="A149" s="2"/>
      <c r="B149" s="76"/>
      <c r="C149" s="212">
        <f>C146-C147</f>
        <v>-3.1082961795618758E-3</v>
      </c>
      <c r="D149" s="212"/>
      <c r="E149" s="212"/>
      <c r="F149" s="77"/>
      <c r="G149" s="78">
        <f>COUNTIF(G26:G145,"&lt;=0,01")</f>
        <v>120</v>
      </c>
      <c r="H149" s="78" t="s">
        <v>24</v>
      </c>
      <c r="I149" s="78"/>
      <c r="J149" s="77"/>
      <c r="K149" s="79"/>
      <c r="L149" s="77"/>
      <c r="M149" s="76"/>
      <c r="N149" s="212">
        <f>N146-N147</f>
        <v>-8.4888259880244732E-4</v>
      </c>
      <c r="O149" s="212"/>
      <c r="P149" s="212"/>
      <c r="Q149" s="77"/>
      <c r="R149" s="78">
        <f>COUNTIF(R26:R145,"&lt;=0,01")</f>
        <v>120</v>
      </c>
      <c r="S149" s="78" t="s">
        <v>24</v>
      </c>
      <c r="T149" s="78"/>
      <c r="U149" s="77"/>
      <c r="V149" s="79"/>
      <c r="W149" s="77"/>
      <c r="X149" s="76"/>
      <c r="Y149" s="201">
        <f>Y146-Y147</f>
        <v>-4.6736030199099332E-3</v>
      </c>
      <c r="Z149" s="201"/>
      <c r="AA149" s="201"/>
      <c r="AB149" s="77"/>
      <c r="AC149" s="78">
        <f>COUNTIF(AC26:AC145,"&lt;=0,01")</f>
        <v>120</v>
      </c>
      <c r="AD149" s="78" t="s">
        <v>24</v>
      </c>
      <c r="AE149" s="78"/>
      <c r="AF149" s="77"/>
      <c r="AG149" s="79"/>
      <c r="AH149" s="2"/>
      <c r="AJ149" s="143"/>
    </row>
    <row r="150" spans="1:47" x14ac:dyDescent="0.3">
      <c r="A150" s="2"/>
      <c r="B150" s="76"/>
      <c r="C150" s="77"/>
      <c r="D150" s="77"/>
      <c r="E150" s="77"/>
      <c r="F150" s="77"/>
      <c r="G150" s="78">
        <f>COUNTIF(G26:G145,"&gt;0,01")</f>
        <v>0</v>
      </c>
      <c r="H150" s="78" t="s">
        <v>38</v>
      </c>
      <c r="I150" s="78"/>
      <c r="J150" s="77"/>
      <c r="K150" s="79"/>
      <c r="L150" s="77"/>
      <c r="M150" s="76"/>
      <c r="N150" s="77"/>
      <c r="O150" s="77"/>
      <c r="P150" s="77"/>
      <c r="Q150" s="77"/>
      <c r="R150" s="78">
        <f>COUNTIF(R26:R145,"&gt;0,01")</f>
        <v>0</v>
      </c>
      <c r="S150" s="78" t="s">
        <v>38</v>
      </c>
      <c r="T150" s="78"/>
      <c r="U150" s="77"/>
      <c r="V150" s="79"/>
      <c r="W150" s="77"/>
      <c r="X150" s="76"/>
      <c r="Y150" s="77"/>
      <c r="Z150" s="77"/>
      <c r="AA150" s="77"/>
      <c r="AB150" s="77"/>
      <c r="AC150" s="78">
        <f>COUNTIF(AC26:AC145,"&gt;0,01")</f>
        <v>0</v>
      </c>
      <c r="AD150" s="78" t="s">
        <v>38</v>
      </c>
      <c r="AE150" s="78"/>
      <c r="AF150" s="77"/>
      <c r="AG150" s="79"/>
      <c r="AH150" s="2"/>
    </row>
    <row r="151" spans="1:47" ht="16.2" thickBot="1" x14ac:dyDescent="0.35">
      <c r="A151" s="2"/>
      <c r="B151" s="80"/>
      <c r="C151" s="81"/>
      <c r="D151" s="81"/>
      <c r="E151" s="81"/>
      <c r="F151" s="81"/>
      <c r="G151" s="82">
        <f>COUNT(G26:G145)</f>
        <v>120</v>
      </c>
      <c r="H151" s="82" t="s">
        <v>25</v>
      </c>
      <c r="I151" s="82"/>
      <c r="J151" s="81"/>
      <c r="K151" s="84"/>
      <c r="L151" s="81"/>
      <c r="M151" s="80"/>
      <c r="N151" s="81"/>
      <c r="O151" s="81"/>
      <c r="P151" s="81"/>
      <c r="Q151" s="81"/>
      <c r="R151" s="82">
        <f>COUNT(R26:R145)</f>
        <v>120</v>
      </c>
      <c r="S151" s="82" t="s">
        <v>25</v>
      </c>
      <c r="T151" s="82"/>
      <c r="U151" s="81"/>
      <c r="V151" s="84"/>
      <c r="W151" s="81"/>
      <c r="X151" s="80"/>
      <c r="Y151" s="81"/>
      <c r="Z151" s="83"/>
      <c r="AA151" s="81"/>
      <c r="AB151" s="81"/>
      <c r="AC151" s="82">
        <f>COUNT(AC26:AC145)</f>
        <v>120</v>
      </c>
      <c r="AD151" s="82" t="s">
        <v>25</v>
      </c>
      <c r="AE151" s="82"/>
      <c r="AF151" s="81"/>
      <c r="AG151" s="84"/>
      <c r="AH151" s="2"/>
    </row>
    <row r="152" spans="1:47" ht="16.2" thickTop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47" x14ac:dyDescent="0.3">
      <c r="B153" s="1" t="s">
        <v>31</v>
      </c>
      <c r="C153" s="1"/>
      <c r="D153" s="1"/>
      <c r="E153" s="1"/>
      <c r="F153" s="1"/>
      <c r="G153" s="1"/>
      <c r="H153" s="1"/>
    </row>
    <row r="154" spans="1:47" x14ac:dyDescent="0.3">
      <c r="B154" s="1" t="s">
        <v>26</v>
      </c>
      <c r="C154" s="1"/>
      <c r="D154" s="1"/>
      <c r="E154" s="1"/>
      <c r="F154" s="1"/>
      <c r="G154" s="1"/>
      <c r="H154" s="1"/>
    </row>
    <row r="155" spans="1:47" x14ac:dyDescent="0.3">
      <c r="B155" s="1" t="s">
        <v>27</v>
      </c>
      <c r="C155" s="1"/>
      <c r="D155" s="1"/>
      <c r="E155" s="1"/>
      <c r="F155" s="1"/>
      <c r="G155" s="1"/>
      <c r="H155" s="1"/>
    </row>
    <row r="156" spans="1:47" x14ac:dyDescent="0.3">
      <c r="B156" s="1" t="s">
        <v>28</v>
      </c>
      <c r="C156" s="1"/>
      <c r="D156" s="1"/>
      <c r="E156" s="1"/>
      <c r="F156" s="1"/>
      <c r="G156" s="1"/>
      <c r="H156" s="1"/>
    </row>
  </sheetData>
  <sheetProtection password="FD21" sheet="1" objects="1" scenarios="1" selectLockedCells="1"/>
  <sortState ref="AO27:AO145">
    <sortCondition ref="AO26"/>
  </sortState>
  <mergeCells count="41">
    <mergeCell ref="Y149:AA149"/>
    <mergeCell ref="L11:M11"/>
    <mergeCell ref="L12:M12"/>
    <mergeCell ref="L13:M13"/>
    <mergeCell ref="L14:M14"/>
    <mergeCell ref="R18:R19"/>
    <mergeCell ref="U18:U19"/>
    <mergeCell ref="V18:V19"/>
    <mergeCell ref="B16:AG16"/>
    <mergeCell ref="C149:E149"/>
    <mergeCell ref="N149:P149"/>
    <mergeCell ref="K18:K19"/>
    <mergeCell ref="I18:I19"/>
    <mergeCell ref="H18:H19"/>
    <mergeCell ref="G18:G19"/>
    <mergeCell ref="AF18:AF19"/>
    <mergeCell ref="AG18:AG19"/>
    <mergeCell ref="B17:K17"/>
    <mergeCell ref="M17:V17"/>
    <mergeCell ref="X17:AG17"/>
    <mergeCell ref="S18:S19"/>
    <mergeCell ref="T18:T19"/>
    <mergeCell ref="AC18:AC19"/>
    <mergeCell ref="AD18:AD19"/>
    <mergeCell ref="AE18:AE19"/>
    <mergeCell ref="J4:J5"/>
    <mergeCell ref="J18:J19"/>
    <mergeCell ref="B2:N2"/>
    <mergeCell ref="B5:H5"/>
    <mergeCell ref="B4:I4"/>
    <mergeCell ref="B11:E11"/>
    <mergeCell ref="B12:E12"/>
    <mergeCell ref="B13:E13"/>
    <mergeCell ref="B14:E14"/>
    <mergeCell ref="B7:F10"/>
    <mergeCell ref="G7:V7"/>
    <mergeCell ref="G8:K8"/>
    <mergeCell ref="L8:Q8"/>
    <mergeCell ref="R8:V8"/>
    <mergeCell ref="L9:M9"/>
    <mergeCell ref="L10:M10"/>
  </mergeCells>
  <conditionalFormatting sqref="G26:G144">
    <cfRule type="cellIs" dxfId="13" priority="15" operator="lessThanOrEqual">
      <formula>$D$19</formula>
    </cfRule>
    <cfRule type="cellIs" dxfId="12" priority="17" operator="greaterThan">
      <formula>$D$19</formula>
    </cfRule>
  </conditionalFormatting>
  <conditionalFormatting sqref="R26:R145">
    <cfRule type="cellIs" dxfId="11" priority="14" operator="lessThanOrEqual">
      <formula>$O$19</formula>
    </cfRule>
    <cfRule type="cellIs" dxfId="10" priority="16" operator="greaterThan">
      <formula>$O$19</formula>
    </cfRule>
  </conditionalFormatting>
  <conditionalFormatting sqref="AC26:AC145">
    <cfRule type="cellIs" dxfId="9" priority="12" operator="greaterThan">
      <formula>$O$19</formula>
    </cfRule>
    <cfRule type="cellIs" dxfId="8" priority="13" operator="greaterThanOrEqual">
      <formula>$O$19</formula>
    </cfRule>
  </conditionalFormatting>
  <conditionalFormatting sqref="G11:I14 Q11:T14 V11:V14 K11:L14 N11:O14">
    <cfRule type="cellIs" dxfId="7" priority="8" operator="greaterThan">
      <formula>$D$19</formula>
    </cfRule>
    <cfRule type="cellIs" dxfId="6" priority="9" operator="lessThanOrEqual">
      <formula>$D$19</formula>
    </cfRule>
  </conditionalFormatting>
  <conditionalFormatting sqref="F11">
    <cfRule type="expression" dxfId="5" priority="7">
      <formula>$I$5=1</formula>
    </cfRule>
  </conditionalFormatting>
  <conditionalFormatting sqref="F12">
    <cfRule type="expression" dxfId="4" priority="6">
      <formula>$I$5=2</formula>
    </cfRule>
  </conditionalFormatting>
  <conditionalFormatting sqref="F13">
    <cfRule type="expression" dxfId="3" priority="5">
      <formula>$I$5=3</formula>
    </cfRule>
  </conditionalFormatting>
  <conditionalFormatting sqref="F14">
    <cfRule type="expression" dxfId="2" priority="3">
      <formula>$I$5=4</formula>
    </cfRule>
  </conditionalFormatting>
  <conditionalFormatting sqref="G145">
    <cfRule type="cellIs" dxfId="1" priority="1" operator="lessThanOrEqual">
      <formula>$D$19</formula>
    </cfRule>
    <cfRule type="cellIs" dxfId="0" priority="2" operator="greaterThan">
      <formula>$D$19</formula>
    </cfRule>
  </conditionalFormatting>
  <dataValidations count="1">
    <dataValidation type="list" allowBlank="1" showInputMessage="1" showErrorMessage="1" errorTitle="Quelle méthode d'arrondis ?" error="_x000a_Sélectionner la méthode d'arrondis souhaitée_x000a__x000a_=&gt; Puis cliquer sur le bouton &quot;Calculs&quot;" promptTitle="Quelle méthode d'arrondis ?" prompt="_x000a_Sélectionner la méthode d'arrondis souhaitée_x000a__x000a_=&gt; Puis cliquer sur le bouton &quot;Calculs&quot;" sqref="B5:H5">
      <formula1>$B$153:$B$156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H21 AB149 C146:F146 Y147:AB148 Y146 AA146:AB146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alculs">
                <anchor moveWithCells="1">
                  <from>
                    <xdr:col>9</xdr:col>
                    <xdr:colOff>45720</xdr:colOff>
                    <xdr:row>3</xdr:row>
                    <xdr:rowOff>45720</xdr:rowOff>
                  </from>
                  <to>
                    <xdr:col>9</xdr:col>
                    <xdr:colOff>1127760</xdr:colOff>
                    <xdr:row>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Tx - Incidence arro,dis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2019-08-22T11:29:51Z</dcterms:created>
  <dcterms:modified xsi:type="dcterms:W3CDTF">2019-09-25T11:51:30Z</dcterms:modified>
</cp:coreProperties>
</file>