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8" yWindow="84" windowWidth="22440" windowHeight="7968"/>
  </bookViews>
  <sheets>
    <sheet name="Coef Multiplicateur du crédit" sheetId="1" r:id="rId1"/>
    <sheet name="Feuil2" sheetId="2" r:id="rId2"/>
    <sheet name="Feuil3" sheetId="3" r:id="rId3"/>
  </sheets>
  <definedNames>
    <definedName name="OLE_LINK1" localSheetId="0">'Coef Multiplicateur du crédit'!$J$43</definedName>
  </definedNames>
  <calcPr calcId="145621"/>
</workbook>
</file>

<file path=xl/calcChain.xml><?xml version="1.0" encoding="utf-8"?>
<calcChain xmlns="http://schemas.openxmlformats.org/spreadsheetml/2006/main">
  <c r="B42" i="1" l="1"/>
  <c r="K51" i="1" l="1"/>
  <c r="J51" i="1" s="1"/>
  <c r="N41" i="1" l="1"/>
  <c r="L41" i="1"/>
  <c r="P37" i="1" l="1"/>
  <c r="O37" i="1"/>
  <c r="N37" i="1"/>
  <c r="L37" i="1"/>
  <c r="K37" i="1"/>
  <c r="J37" i="1"/>
  <c r="O42" i="1"/>
  <c r="K42" i="1"/>
  <c r="D46" i="1"/>
  <c r="F45" i="1"/>
  <c r="F53" i="1" s="1"/>
  <c r="F62" i="1" s="1"/>
  <c r="F71" i="1" s="1"/>
  <c r="F80" i="1" s="1"/>
  <c r="F89" i="1" s="1"/>
  <c r="F99" i="1" s="1"/>
  <c r="F109" i="1" s="1"/>
  <c r="F119" i="1" s="1"/>
  <c r="K38" i="1" l="1"/>
  <c r="O38" i="1"/>
  <c r="F54" i="1"/>
  <c r="F63" i="1" s="1"/>
  <c r="F72" i="1" s="1"/>
  <c r="D55" i="1"/>
  <c r="D58" i="1" s="1"/>
  <c r="M49" i="1"/>
  <c r="M51" i="1" s="1"/>
  <c r="L49" i="1"/>
  <c r="P49" i="1"/>
  <c r="N49" i="1"/>
  <c r="D49" i="1"/>
  <c r="D54" i="1" s="1"/>
  <c r="D83" i="1" l="1"/>
  <c r="D93" i="1" s="1"/>
  <c r="D103" i="1" s="1"/>
  <c r="D113" i="1" s="1"/>
  <c r="F81" i="1"/>
  <c r="F90" i="1" s="1"/>
  <c r="F100" i="1" s="1"/>
  <c r="F110" i="1" s="1"/>
  <c r="F120" i="1" s="1"/>
  <c r="D64" i="1"/>
  <c r="D67" i="1" s="1"/>
  <c r="D63" i="1"/>
  <c r="D72" i="1" s="1"/>
  <c r="D81" i="1" s="1"/>
  <c r="D90" i="1" s="1"/>
  <c r="D100" i="1" s="1"/>
  <c r="D110" i="1" s="1"/>
  <c r="D120" i="1" s="1"/>
  <c r="L51" i="1"/>
  <c r="N51" i="1"/>
  <c r="D73" i="1" l="1"/>
  <c r="D82" i="1" s="1"/>
  <c r="D92" i="1" s="1"/>
  <c r="D95" i="1" s="1"/>
  <c r="O51" i="1"/>
  <c r="F84" i="1"/>
  <c r="F75" i="1"/>
  <c r="F66" i="1"/>
  <c r="D66" i="1"/>
  <c r="F91" i="1" l="1"/>
  <c r="F101" i="1" s="1"/>
  <c r="D75" i="1"/>
  <c r="D84" i="1"/>
  <c r="D76" i="1"/>
  <c r="D91" i="1"/>
  <c r="D94" i="1" s="1"/>
  <c r="D85" i="1"/>
  <c r="P51" i="1"/>
  <c r="F57" i="1"/>
  <c r="D57" i="1"/>
  <c r="F94" i="1" l="1"/>
  <c r="D101" i="1"/>
  <c r="D102" i="1"/>
  <c r="D112" i="1" s="1"/>
  <c r="D115" i="1" s="1"/>
  <c r="Q51" i="1"/>
  <c r="K52" i="1" s="1"/>
  <c r="R52" i="1" s="1"/>
  <c r="F111" i="1"/>
  <c r="F121" i="1" s="1"/>
  <c r="F124" i="1" s="1"/>
  <c r="F104" i="1"/>
  <c r="F48" i="1"/>
  <c r="D48" i="1"/>
  <c r="D104" i="1" l="1"/>
  <c r="D111" i="1"/>
  <c r="D114" i="1" s="1"/>
  <c r="D105" i="1"/>
  <c r="L52" i="1"/>
  <c r="M52" i="1"/>
  <c r="J52" i="1"/>
  <c r="D123" i="1"/>
  <c r="D122" i="1"/>
  <c r="F114" i="1"/>
  <c r="D121" i="1" l="1"/>
  <c r="D124" i="1" s="1"/>
  <c r="N52" i="1"/>
  <c r="D125" i="1"/>
  <c r="O52" i="1" l="1"/>
  <c r="P52" i="1" l="1"/>
  <c r="Q52" i="1" l="1"/>
  <c r="K53" i="1" s="1"/>
  <c r="L53" i="1" l="1"/>
  <c r="R53" i="1"/>
  <c r="M53" i="1"/>
  <c r="N53" i="1" s="1"/>
  <c r="J53" i="1"/>
  <c r="O53" i="1" l="1"/>
  <c r="P53" i="1" l="1"/>
  <c r="Q53" i="1" l="1"/>
  <c r="K54" i="1" l="1"/>
  <c r="R54" i="1" s="1"/>
  <c r="M54" i="1" l="1"/>
  <c r="L54" i="1"/>
  <c r="J54" i="1"/>
  <c r="N54" i="1" l="1"/>
  <c r="O54" i="1" l="1"/>
  <c r="P54" i="1" l="1"/>
  <c r="Q54" i="1" l="1"/>
  <c r="K55" i="1" l="1"/>
  <c r="R55" i="1" s="1"/>
  <c r="M55" i="1" l="1"/>
  <c r="L55" i="1"/>
  <c r="J55" i="1"/>
  <c r="N55" i="1" l="1"/>
  <c r="O55" i="1" l="1"/>
  <c r="P55" i="1" l="1"/>
  <c r="Q55" i="1" s="1"/>
  <c r="K56" i="1" l="1"/>
  <c r="R56" i="1" s="1"/>
  <c r="M56" i="1" l="1"/>
  <c r="L56" i="1"/>
  <c r="J56" i="1"/>
  <c r="N56" i="1" l="1"/>
  <c r="O56" i="1" s="1"/>
  <c r="P56" i="1" l="1"/>
  <c r="Q56" i="1" s="1"/>
  <c r="K57" i="1" s="1"/>
  <c r="R57" i="1" s="1"/>
  <c r="M57" i="1" l="1"/>
  <c r="N57" i="1" s="1"/>
  <c r="O57" i="1" s="1"/>
  <c r="P57" i="1" s="1"/>
  <c r="Q57" i="1" s="1"/>
  <c r="K58" i="1" s="1"/>
  <c r="R58" i="1" s="1"/>
  <c r="L57" i="1"/>
  <c r="J57" i="1"/>
  <c r="J58" i="1" l="1"/>
  <c r="M58" i="1"/>
  <c r="N58" i="1" s="1"/>
  <c r="O58" i="1" s="1"/>
  <c r="P58" i="1" s="1"/>
  <c r="Q58" i="1" s="1"/>
  <c r="K59" i="1" s="1"/>
  <c r="R59" i="1" s="1"/>
  <c r="L58" i="1"/>
  <c r="M59" i="1" l="1"/>
  <c r="L59" i="1"/>
  <c r="J59" i="1"/>
  <c r="N59" i="1" l="1"/>
  <c r="O59" i="1" s="1"/>
  <c r="P59" i="1" s="1"/>
  <c r="Q59" i="1" s="1"/>
  <c r="K60" i="1" s="1"/>
  <c r="R60" i="1" s="1"/>
  <c r="L60" i="1" l="1"/>
  <c r="M60" i="1"/>
  <c r="J60" i="1"/>
  <c r="N60" i="1" l="1"/>
  <c r="O60" i="1" s="1"/>
  <c r="P60" i="1" s="1"/>
  <c r="Q60" i="1" s="1"/>
  <c r="K61" i="1" s="1"/>
  <c r="R61" i="1" s="1"/>
  <c r="M61" i="1" l="1"/>
  <c r="N61" i="1" s="1"/>
  <c r="O61" i="1" s="1"/>
  <c r="P61" i="1" s="1"/>
  <c r="Q61" i="1" s="1"/>
  <c r="K62" i="1" s="1"/>
  <c r="R62" i="1" s="1"/>
  <c r="L61" i="1"/>
  <c r="J61" i="1"/>
  <c r="J62" i="1" l="1"/>
  <c r="M62" i="1"/>
  <c r="N62" i="1" s="1"/>
  <c r="O62" i="1" s="1"/>
  <c r="P62" i="1" s="1"/>
  <c r="Q62" i="1" s="1"/>
  <c r="K63" i="1" s="1"/>
  <c r="L62" i="1"/>
  <c r="M63" i="1" l="1"/>
  <c r="L63" i="1"/>
  <c r="J63" i="1"/>
  <c r="N63" i="1" l="1"/>
  <c r="O63" i="1" s="1"/>
  <c r="P63" i="1" s="1"/>
  <c r="Q63" i="1" s="1"/>
  <c r="K64" i="1" s="1"/>
  <c r="M64" i="1" l="1"/>
  <c r="L64" i="1"/>
  <c r="J64" i="1"/>
  <c r="N64" i="1" l="1"/>
  <c r="O64" i="1" s="1"/>
  <c r="P64" i="1" s="1"/>
  <c r="Q64" i="1" s="1"/>
  <c r="K65" i="1" s="1"/>
  <c r="L65" i="1" l="1"/>
  <c r="M65" i="1"/>
  <c r="J65" i="1"/>
  <c r="N65" i="1" l="1"/>
  <c r="O65" i="1" s="1"/>
  <c r="P65" i="1" s="1"/>
  <c r="Q65" i="1" s="1"/>
  <c r="K66" i="1" s="1"/>
  <c r="M66" i="1" l="1"/>
  <c r="N66" i="1" s="1"/>
  <c r="O66" i="1" s="1"/>
  <c r="P66" i="1" s="1"/>
  <c r="Q66" i="1" s="1"/>
  <c r="K67" i="1" s="1"/>
  <c r="L66" i="1"/>
  <c r="J66" i="1"/>
  <c r="J67" i="1" l="1"/>
  <c r="L67" i="1"/>
  <c r="M67" i="1"/>
  <c r="N67" i="1" s="1"/>
  <c r="O67" i="1" s="1"/>
  <c r="P67" i="1" s="1"/>
  <c r="Q67" i="1" s="1"/>
  <c r="K68" i="1" s="1"/>
  <c r="L68" i="1" l="1"/>
  <c r="M68" i="1"/>
  <c r="J68" i="1"/>
  <c r="N68" i="1" l="1"/>
  <c r="O68" i="1" s="1"/>
  <c r="P68" i="1" s="1"/>
  <c r="Q68" i="1" s="1"/>
  <c r="K69" i="1" s="1"/>
  <c r="M69" i="1" l="1"/>
  <c r="L69" i="1"/>
  <c r="J69" i="1"/>
  <c r="N69" i="1" l="1"/>
  <c r="O69" i="1" s="1"/>
  <c r="P69" i="1" s="1"/>
  <c r="Q69" i="1" s="1"/>
  <c r="K70" i="1" s="1"/>
  <c r="L70" i="1" l="1"/>
  <c r="M70" i="1"/>
  <c r="J70" i="1"/>
  <c r="N70" i="1" l="1"/>
  <c r="O70" i="1" s="1"/>
  <c r="P70" i="1" s="1"/>
  <c r="Q70" i="1" s="1"/>
  <c r="K71" i="1" s="1"/>
  <c r="L71" i="1" l="1"/>
  <c r="M71" i="1"/>
  <c r="J71" i="1"/>
  <c r="N71" i="1" l="1"/>
  <c r="O71" i="1" s="1"/>
  <c r="P71" i="1" s="1"/>
  <c r="Q71" i="1" s="1"/>
  <c r="K72" i="1" s="1"/>
  <c r="L72" i="1" l="1"/>
  <c r="M72" i="1"/>
  <c r="J72" i="1"/>
  <c r="N72" i="1" l="1"/>
  <c r="O72" i="1" s="1"/>
  <c r="P72" i="1" s="1"/>
  <c r="Q72" i="1" s="1"/>
  <c r="K73" i="1" s="1"/>
  <c r="J73" i="1" s="1"/>
  <c r="M73" i="1" l="1"/>
  <c r="N73" i="1" s="1"/>
  <c r="O73" i="1" s="1"/>
  <c r="P73" i="1" s="1"/>
  <c r="Q73" i="1" s="1"/>
  <c r="K74" i="1" s="1"/>
  <c r="L73" i="1"/>
  <c r="L74" i="1" l="1"/>
  <c r="M74" i="1"/>
  <c r="J74" i="1"/>
  <c r="N74" i="1" l="1"/>
  <c r="O74" i="1" s="1"/>
  <c r="P74" i="1" s="1"/>
  <c r="Q74" i="1" s="1"/>
  <c r="K75" i="1" s="1"/>
  <c r="M75" i="1" l="1"/>
  <c r="L75" i="1"/>
  <c r="J75" i="1"/>
  <c r="N75" i="1" l="1"/>
  <c r="O75" i="1" s="1"/>
  <c r="P75" i="1" s="1"/>
  <c r="Q75" i="1" s="1"/>
  <c r="K76" i="1" s="1"/>
  <c r="L76" i="1" l="1"/>
  <c r="M76" i="1"/>
  <c r="J76" i="1"/>
  <c r="N76" i="1" l="1"/>
  <c r="O76" i="1" s="1"/>
  <c r="P76" i="1" s="1"/>
  <c r="Q76" i="1" s="1"/>
  <c r="K77" i="1" s="1"/>
  <c r="M77" i="1" l="1"/>
  <c r="N77" i="1" s="1"/>
  <c r="O77" i="1" s="1"/>
  <c r="P77" i="1" s="1"/>
  <c r="Q77" i="1" s="1"/>
  <c r="K78" i="1" s="1"/>
  <c r="L77" i="1"/>
  <c r="J77" i="1"/>
  <c r="M78" i="1" l="1"/>
  <c r="L78" i="1"/>
  <c r="J78" i="1"/>
  <c r="N78" i="1" l="1"/>
  <c r="O78" i="1" s="1"/>
  <c r="P78" i="1" l="1"/>
  <c r="Q78" i="1" s="1"/>
  <c r="K79" i="1" s="1"/>
  <c r="M79" i="1" l="1"/>
  <c r="L79" i="1"/>
  <c r="J79" i="1"/>
  <c r="N79" i="1" l="1"/>
  <c r="O79" i="1" s="1"/>
  <c r="P79" i="1" l="1"/>
  <c r="Q79" i="1" s="1"/>
  <c r="K80" i="1" s="1"/>
  <c r="M80" i="1" l="1"/>
  <c r="L80" i="1"/>
  <c r="J80" i="1"/>
  <c r="N80" i="1" l="1"/>
  <c r="O80" i="1" s="1"/>
  <c r="P80" i="1" l="1"/>
  <c r="Q80" i="1" s="1"/>
  <c r="K81" i="1" s="1"/>
  <c r="M81" i="1" l="1"/>
  <c r="L81" i="1"/>
  <c r="J81" i="1"/>
  <c r="N81" i="1" l="1"/>
  <c r="O81" i="1" s="1"/>
  <c r="P81" i="1" l="1"/>
  <c r="Q81" i="1" s="1"/>
  <c r="K82" i="1" s="1"/>
  <c r="M82" i="1" l="1"/>
  <c r="L82" i="1"/>
  <c r="J82" i="1"/>
  <c r="N82" i="1" l="1"/>
  <c r="O82" i="1" s="1"/>
  <c r="P82" i="1" l="1"/>
  <c r="Q82" i="1" s="1"/>
  <c r="K83" i="1" s="1"/>
  <c r="M83" i="1" l="1"/>
  <c r="L83" i="1"/>
  <c r="J83" i="1"/>
  <c r="N83" i="1" l="1"/>
  <c r="O83" i="1" s="1"/>
  <c r="P83" i="1" l="1"/>
  <c r="Q83" i="1" s="1"/>
  <c r="K84" i="1" s="1"/>
  <c r="M84" i="1" l="1"/>
  <c r="L84" i="1"/>
  <c r="J84" i="1"/>
  <c r="J145" i="1" l="1"/>
  <c r="N84" i="1"/>
  <c r="Q41" i="1" l="1"/>
  <c r="O43" i="1" s="1"/>
  <c r="J41" i="1"/>
  <c r="P41" i="1"/>
  <c r="O84" i="1"/>
  <c r="P84" i="1" s="1"/>
  <c r="Q84" i="1" l="1"/>
  <c r="K85" i="1" l="1"/>
  <c r="M85" i="1" l="1"/>
  <c r="L85" i="1"/>
  <c r="J85" i="1"/>
  <c r="N85" i="1" l="1"/>
  <c r="O85" i="1" s="1"/>
  <c r="P85" i="1" l="1"/>
  <c r="Q85" i="1" s="1"/>
  <c r="K86" i="1" s="1"/>
  <c r="M86" i="1" l="1"/>
  <c r="L86" i="1"/>
  <c r="J86" i="1"/>
  <c r="N86" i="1" l="1"/>
  <c r="O86" i="1" s="1"/>
  <c r="P86" i="1" l="1"/>
  <c r="Q86" i="1" s="1"/>
  <c r="K87" i="1" s="1"/>
  <c r="M87" i="1" l="1"/>
  <c r="L87" i="1"/>
  <c r="J87" i="1"/>
  <c r="N87" i="1" l="1"/>
  <c r="O87" i="1" s="1"/>
  <c r="P87" i="1" l="1"/>
  <c r="Q87" i="1" s="1"/>
  <c r="K88" i="1" s="1"/>
  <c r="M88" i="1" l="1"/>
  <c r="L88" i="1"/>
  <c r="J88" i="1"/>
  <c r="N88" i="1" l="1"/>
  <c r="O88" i="1" s="1"/>
  <c r="P88" i="1" l="1"/>
  <c r="Q88" i="1"/>
  <c r="K89" i="1" s="1"/>
  <c r="M89" i="1" l="1"/>
  <c r="L89" i="1"/>
  <c r="J89" i="1"/>
  <c r="N89" i="1" l="1"/>
  <c r="O89" i="1" s="1"/>
  <c r="P89" i="1" l="1"/>
  <c r="Q89" i="1" s="1"/>
  <c r="K90" i="1" s="1"/>
  <c r="M90" i="1" l="1"/>
  <c r="L90" i="1"/>
  <c r="J90" i="1"/>
  <c r="N90" i="1" l="1"/>
  <c r="O90" i="1" s="1"/>
  <c r="P90" i="1" l="1"/>
  <c r="Q90" i="1" s="1"/>
  <c r="K91" i="1" s="1"/>
  <c r="M91" i="1" l="1"/>
  <c r="L91" i="1"/>
  <c r="J91" i="1"/>
  <c r="N91" i="1" l="1"/>
  <c r="O91" i="1"/>
  <c r="P91" i="1" l="1"/>
  <c r="Q91" i="1" s="1"/>
  <c r="K92" i="1" s="1"/>
  <c r="M92" i="1" l="1"/>
  <c r="L92" i="1"/>
  <c r="J92" i="1"/>
  <c r="N92" i="1" l="1"/>
  <c r="O92" i="1" s="1"/>
  <c r="P92" i="1" l="1"/>
  <c r="Q92" i="1" s="1"/>
  <c r="K93" i="1" s="1"/>
  <c r="M93" i="1" l="1"/>
  <c r="L93" i="1"/>
  <c r="J93" i="1"/>
  <c r="N93" i="1" l="1"/>
  <c r="O93" i="1" s="1"/>
  <c r="P93" i="1" l="1"/>
  <c r="Q93" i="1" s="1"/>
  <c r="K94" i="1" s="1"/>
  <c r="M94" i="1" l="1"/>
  <c r="L94" i="1"/>
  <c r="J94" i="1"/>
  <c r="N94" i="1" l="1"/>
  <c r="O94" i="1" s="1"/>
  <c r="P94" i="1" l="1"/>
  <c r="Q94" i="1" s="1"/>
  <c r="K95" i="1" s="1"/>
  <c r="M95" i="1" l="1"/>
  <c r="L95" i="1"/>
  <c r="J95" i="1"/>
  <c r="N95" i="1" l="1"/>
  <c r="O95" i="1" s="1"/>
  <c r="P95" i="1" l="1"/>
  <c r="Q95" i="1" s="1"/>
  <c r="K96" i="1" s="1"/>
  <c r="M96" i="1" l="1"/>
  <c r="L96" i="1"/>
  <c r="J96" i="1"/>
  <c r="N96" i="1" l="1"/>
  <c r="O96" i="1" s="1"/>
  <c r="P96" i="1" l="1"/>
  <c r="Q96" i="1" s="1"/>
  <c r="K97" i="1" s="1"/>
  <c r="M97" i="1" l="1"/>
  <c r="L97" i="1"/>
  <c r="J97" i="1"/>
  <c r="N97" i="1" l="1"/>
  <c r="O97" i="1" s="1"/>
  <c r="P97" i="1" l="1"/>
  <c r="Q97" i="1" s="1"/>
  <c r="K98" i="1" s="1"/>
  <c r="M98" i="1" l="1"/>
  <c r="L98" i="1"/>
  <c r="J98" i="1"/>
  <c r="N98" i="1" l="1"/>
  <c r="O98" i="1" s="1"/>
  <c r="P98" i="1" l="1"/>
  <c r="Q98" i="1" s="1"/>
  <c r="K99" i="1" s="1"/>
  <c r="M99" i="1" l="1"/>
  <c r="L99" i="1"/>
  <c r="J99" i="1"/>
  <c r="N99" i="1" l="1"/>
  <c r="O99" i="1" s="1"/>
  <c r="P99" i="1" l="1"/>
  <c r="Q99" i="1" s="1"/>
  <c r="K100" i="1" s="1"/>
  <c r="M100" i="1" l="1"/>
  <c r="L100" i="1"/>
  <c r="J100" i="1"/>
  <c r="N100" i="1" l="1"/>
  <c r="O100" i="1" s="1"/>
  <c r="P100" i="1" l="1"/>
  <c r="Q100" i="1" s="1"/>
  <c r="K101" i="1" s="1"/>
  <c r="M101" i="1" l="1"/>
  <c r="L101" i="1"/>
  <c r="J101" i="1"/>
  <c r="N101" i="1" l="1"/>
  <c r="O101" i="1"/>
  <c r="P101" i="1" l="1"/>
  <c r="Q101" i="1" s="1"/>
  <c r="K102" i="1" s="1"/>
  <c r="M102" i="1" l="1"/>
  <c r="L102" i="1"/>
  <c r="J102" i="1"/>
  <c r="N102" i="1" l="1"/>
  <c r="O102" i="1" s="1"/>
  <c r="P102" i="1" l="1"/>
  <c r="Q102" i="1" s="1"/>
  <c r="K103" i="1" s="1"/>
  <c r="M103" i="1" l="1"/>
  <c r="L103" i="1"/>
  <c r="J103" i="1"/>
  <c r="N103" i="1" l="1"/>
  <c r="O103" i="1" s="1"/>
  <c r="P103" i="1" l="1"/>
  <c r="Q103" i="1" s="1"/>
  <c r="K104" i="1" s="1"/>
  <c r="M104" i="1" l="1"/>
  <c r="L104" i="1"/>
  <c r="J104" i="1"/>
  <c r="N104" i="1" l="1"/>
  <c r="O104" i="1"/>
  <c r="P104" i="1" l="1"/>
  <c r="Q104" i="1" s="1"/>
  <c r="K105" i="1" s="1"/>
  <c r="M105" i="1" l="1"/>
  <c r="L105" i="1"/>
  <c r="J105" i="1"/>
  <c r="N105" i="1" l="1"/>
  <c r="O105" i="1" s="1"/>
  <c r="P105" i="1" l="1"/>
  <c r="Q105" i="1" s="1"/>
  <c r="K106" i="1" s="1"/>
  <c r="M106" i="1" l="1"/>
  <c r="L106" i="1"/>
  <c r="J106" i="1"/>
  <c r="N106" i="1" l="1"/>
  <c r="O106" i="1" s="1"/>
  <c r="P106" i="1" l="1"/>
  <c r="Q106" i="1" s="1"/>
  <c r="K107" i="1" s="1"/>
  <c r="M107" i="1" l="1"/>
  <c r="L107" i="1"/>
  <c r="J107" i="1"/>
  <c r="N107" i="1" l="1"/>
  <c r="O107" i="1" s="1"/>
  <c r="P107" i="1" l="1"/>
  <c r="Q107" i="1" s="1"/>
  <c r="K108" i="1" s="1"/>
  <c r="M108" i="1" l="1"/>
  <c r="L108" i="1"/>
  <c r="J108" i="1"/>
  <c r="N108" i="1" l="1"/>
  <c r="O108" i="1" s="1"/>
  <c r="P108" i="1" l="1"/>
  <c r="Q108" i="1" s="1"/>
  <c r="K109" i="1" s="1"/>
  <c r="M109" i="1" l="1"/>
  <c r="L109" i="1"/>
  <c r="J109" i="1"/>
  <c r="N109" i="1" l="1"/>
  <c r="O109" i="1" s="1"/>
  <c r="P109" i="1" l="1"/>
  <c r="Q109" i="1" s="1"/>
  <c r="K110" i="1" s="1"/>
  <c r="M110" i="1" l="1"/>
  <c r="L110" i="1"/>
  <c r="J110" i="1"/>
  <c r="N110" i="1" l="1"/>
  <c r="O110" i="1" s="1"/>
  <c r="P110" i="1" l="1"/>
  <c r="Q110" i="1" s="1"/>
  <c r="K111" i="1" s="1"/>
  <c r="M111" i="1" l="1"/>
  <c r="L111" i="1"/>
  <c r="J111" i="1"/>
  <c r="N111" i="1" l="1"/>
  <c r="O111" i="1" s="1"/>
  <c r="P111" i="1" l="1"/>
  <c r="Q111" i="1" s="1"/>
  <c r="K112" i="1" s="1"/>
  <c r="M112" i="1" l="1"/>
  <c r="L112" i="1"/>
  <c r="J112" i="1"/>
  <c r="N112" i="1" l="1"/>
  <c r="O112" i="1" s="1"/>
  <c r="P112" i="1" l="1"/>
  <c r="Q112" i="1" s="1"/>
  <c r="K113" i="1" s="1"/>
  <c r="M113" i="1" l="1"/>
  <c r="L113" i="1"/>
  <c r="J113" i="1"/>
  <c r="N113" i="1" l="1"/>
  <c r="O113" i="1" s="1"/>
  <c r="P113" i="1" l="1"/>
  <c r="Q113" i="1" s="1"/>
  <c r="K114" i="1" s="1"/>
  <c r="M114" i="1" l="1"/>
  <c r="L114" i="1"/>
  <c r="J114" i="1"/>
  <c r="N114" i="1" l="1"/>
  <c r="O114" i="1" s="1"/>
  <c r="P114" i="1" l="1"/>
  <c r="Q114" i="1" s="1"/>
  <c r="K115" i="1" s="1"/>
  <c r="M115" i="1" l="1"/>
  <c r="L115" i="1"/>
  <c r="J115" i="1"/>
  <c r="N115" i="1" l="1"/>
  <c r="O115" i="1" s="1"/>
  <c r="P115" i="1" l="1"/>
  <c r="Q115" i="1" s="1"/>
  <c r="K116" i="1" s="1"/>
  <c r="M116" i="1" l="1"/>
  <c r="L116" i="1"/>
  <c r="J116" i="1"/>
  <c r="N116" i="1" l="1"/>
  <c r="O116" i="1" s="1"/>
  <c r="P116" i="1" l="1"/>
  <c r="Q116" i="1" s="1"/>
  <c r="K117" i="1" s="1"/>
  <c r="M117" i="1" l="1"/>
  <c r="L117" i="1"/>
  <c r="J117" i="1"/>
  <c r="N117" i="1" l="1"/>
  <c r="O117" i="1"/>
  <c r="P117" i="1" l="1"/>
  <c r="Q117" i="1" s="1"/>
  <c r="K118" i="1" s="1"/>
  <c r="M118" i="1" l="1"/>
  <c r="L118" i="1"/>
  <c r="J118" i="1"/>
  <c r="N118" i="1" l="1"/>
  <c r="O118" i="1" s="1"/>
  <c r="P118" i="1" l="1"/>
  <c r="Q118" i="1" s="1"/>
  <c r="K119" i="1" s="1"/>
  <c r="M119" i="1" l="1"/>
  <c r="L119" i="1"/>
  <c r="J119" i="1"/>
  <c r="N119" i="1" l="1"/>
  <c r="O119" i="1" s="1"/>
  <c r="P119" i="1" l="1"/>
  <c r="Q119" i="1" s="1"/>
  <c r="K120" i="1" s="1"/>
  <c r="M120" i="1" l="1"/>
  <c r="L120" i="1"/>
  <c r="J120" i="1"/>
  <c r="N120" i="1" l="1"/>
  <c r="O120" i="1" s="1"/>
  <c r="P120" i="1" l="1"/>
  <c r="Q120" i="1" s="1"/>
  <c r="K121" i="1" s="1"/>
  <c r="M121" i="1" l="1"/>
  <c r="L121" i="1"/>
  <c r="J121" i="1"/>
  <c r="N121" i="1" l="1"/>
  <c r="O121" i="1" s="1"/>
  <c r="P121" i="1" l="1"/>
  <c r="Q121" i="1" s="1"/>
  <c r="K122" i="1" s="1"/>
  <c r="M122" i="1" l="1"/>
  <c r="L122" i="1"/>
  <c r="J122" i="1"/>
  <c r="N122" i="1" l="1"/>
  <c r="O122" i="1" s="1"/>
  <c r="P122" i="1" l="1"/>
  <c r="Q122" i="1" s="1"/>
  <c r="K123" i="1" s="1"/>
  <c r="M123" i="1" l="1"/>
  <c r="L123" i="1"/>
  <c r="J123" i="1"/>
  <c r="N123" i="1" l="1"/>
  <c r="O123" i="1" s="1"/>
  <c r="P123" i="1" l="1"/>
  <c r="Q123" i="1" s="1"/>
  <c r="K124" i="1" s="1"/>
  <c r="M124" i="1" l="1"/>
  <c r="L124" i="1"/>
  <c r="J124" i="1"/>
  <c r="N124" i="1" l="1"/>
  <c r="O124" i="1" s="1"/>
  <c r="P124" i="1" l="1"/>
  <c r="Q124" i="1" s="1"/>
  <c r="K125" i="1" s="1"/>
  <c r="M125" i="1" l="1"/>
  <c r="L125" i="1"/>
  <c r="J125" i="1"/>
  <c r="N125" i="1" l="1"/>
  <c r="O125" i="1" s="1"/>
  <c r="P125" i="1" l="1"/>
  <c r="Q125" i="1" s="1"/>
  <c r="K126" i="1" s="1"/>
  <c r="M126" i="1" l="1"/>
  <c r="L126" i="1"/>
  <c r="J126" i="1"/>
  <c r="N126" i="1" l="1"/>
  <c r="O126" i="1" s="1"/>
  <c r="P126" i="1" l="1"/>
  <c r="Q126" i="1" s="1"/>
  <c r="K127" i="1" s="1"/>
  <c r="L127" i="1" l="1"/>
  <c r="M127" i="1"/>
  <c r="J127" i="1"/>
  <c r="N127" i="1" l="1"/>
  <c r="O127" i="1" s="1"/>
  <c r="P127" i="1" l="1"/>
  <c r="Q127" i="1" s="1"/>
  <c r="K128" i="1" s="1"/>
  <c r="L128" i="1" l="1"/>
  <c r="M128" i="1"/>
  <c r="J128" i="1"/>
  <c r="N128" i="1" l="1"/>
  <c r="O128" i="1" s="1"/>
  <c r="P128" i="1" l="1"/>
  <c r="Q128" i="1" s="1"/>
  <c r="K129" i="1" s="1"/>
  <c r="M129" i="1" l="1"/>
  <c r="L129" i="1"/>
  <c r="J129" i="1"/>
  <c r="N129" i="1" l="1"/>
  <c r="O129" i="1" s="1"/>
  <c r="P129" i="1" l="1"/>
  <c r="Q129" i="1" s="1"/>
  <c r="K130" i="1" s="1"/>
  <c r="L130" i="1" l="1"/>
  <c r="M130" i="1"/>
  <c r="J130" i="1"/>
  <c r="N130" i="1" l="1"/>
  <c r="O130" i="1" s="1"/>
  <c r="P130" i="1" l="1"/>
  <c r="Q130" i="1" s="1"/>
  <c r="K131" i="1" s="1"/>
  <c r="L131" i="1" l="1"/>
  <c r="M131" i="1"/>
  <c r="J131" i="1"/>
  <c r="N131" i="1" l="1"/>
  <c r="O131" i="1" s="1"/>
  <c r="P131" i="1" l="1"/>
  <c r="Q131" i="1" s="1"/>
  <c r="K132" i="1" s="1"/>
  <c r="M132" i="1" l="1"/>
  <c r="L132" i="1"/>
  <c r="J132" i="1"/>
  <c r="N132" i="1" l="1"/>
  <c r="O132" i="1" s="1"/>
  <c r="P132" i="1" l="1"/>
  <c r="Q132" i="1" s="1"/>
  <c r="K133" i="1" s="1"/>
  <c r="L133" i="1" l="1"/>
  <c r="M133" i="1"/>
  <c r="J133" i="1"/>
  <c r="N133" i="1" l="1"/>
  <c r="O133" i="1" s="1"/>
  <c r="P133" i="1" l="1"/>
  <c r="Q133" i="1" s="1"/>
  <c r="K134" i="1" s="1"/>
  <c r="L134" i="1" l="1"/>
  <c r="M134" i="1"/>
  <c r="J134" i="1"/>
  <c r="N134" i="1" l="1"/>
  <c r="O134" i="1" s="1"/>
  <c r="P134" i="1" l="1"/>
  <c r="Q134" i="1" s="1"/>
  <c r="K135" i="1" s="1"/>
  <c r="M135" i="1" l="1"/>
  <c r="L135" i="1"/>
  <c r="J135" i="1"/>
  <c r="N135" i="1" l="1"/>
  <c r="O135" i="1" s="1"/>
  <c r="P135" i="1" l="1"/>
  <c r="Q135" i="1" s="1"/>
  <c r="K136" i="1" s="1"/>
  <c r="L136" i="1" l="1"/>
  <c r="M136" i="1"/>
  <c r="J136" i="1"/>
  <c r="N136" i="1" l="1"/>
  <c r="O136" i="1" s="1"/>
  <c r="P136" i="1" l="1"/>
  <c r="Q136" i="1" s="1"/>
  <c r="K137" i="1" s="1"/>
  <c r="M137" i="1" l="1"/>
  <c r="L137" i="1"/>
  <c r="J137" i="1"/>
  <c r="N137" i="1" l="1"/>
  <c r="O137" i="1" s="1"/>
  <c r="P137" i="1" l="1"/>
  <c r="Q137" i="1" s="1"/>
  <c r="K138" i="1" s="1"/>
  <c r="M138" i="1" l="1"/>
  <c r="L138" i="1"/>
  <c r="J138" i="1"/>
  <c r="N138" i="1" l="1"/>
  <c r="O138" i="1" s="1"/>
  <c r="P138" i="1" l="1"/>
  <c r="Q138" i="1" s="1"/>
  <c r="K139" i="1" s="1"/>
  <c r="M139" i="1" l="1"/>
  <c r="L139" i="1"/>
  <c r="J139" i="1"/>
  <c r="N139" i="1" l="1"/>
  <c r="O139" i="1" s="1"/>
  <c r="P139" i="1" l="1"/>
  <c r="Q139" i="1" s="1"/>
  <c r="K140" i="1" s="1"/>
  <c r="L140" i="1" l="1"/>
  <c r="M140" i="1"/>
  <c r="J140" i="1"/>
  <c r="N140" i="1" l="1"/>
  <c r="O140" i="1" s="1"/>
  <c r="P140" i="1" l="1"/>
  <c r="Q140" i="1" s="1"/>
  <c r="K141" i="1" s="1"/>
  <c r="L141" i="1" l="1"/>
  <c r="M141" i="1"/>
  <c r="J141" i="1"/>
  <c r="N141" i="1" l="1"/>
  <c r="O141" i="1" s="1"/>
  <c r="P141" i="1" l="1"/>
  <c r="Q141" i="1" s="1"/>
  <c r="K142" i="1" s="1"/>
  <c r="M142" i="1" l="1"/>
  <c r="L142" i="1"/>
  <c r="J142" i="1"/>
  <c r="N142" i="1" l="1"/>
  <c r="O142" i="1" s="1"/>
  <c r="P142" i="1" l="1"/>
  <c r="Q142" i="1" s="1"/>
  <c r="K143" i="1" s="1"/>
  <c r="L143" i="1" l="1"/>
  <c r="M143" i="1"/>
  <c r="J143" i="1"/>
  <c r="N143" i="1" l="1"/>
  <c r="O143" i="1" s="1"/>
  <c r="P143" i="1" l="1"/>
  <c r="Q143" i="1" s="1"/>
  <c r="K144" i="1" s="1"/>
  <c r="K145" i="1" s="1"/>
  <c r="L144" i="1" l="1"/>
  <c r="L145" i="1" s="1"/>
  <c r="M144" i="1"/>
  <c r="M145" i="1" s="1"/>
  <c r="J144" i="1"/>
  <c r="N144" i="1" l="1"/>
  <c r="O144" i="1" l="1"/>
  <c r="O145" i="1" s="1"/>
  <c r="N145" i="1"/>
  <c r="P144" i="1"/>
  <c r="M41" i="1"/>
  <c r="L43" i="1" s="1"/>
  <c r="Q144" i="1" l="1"/>
  <c r="P145" i="1"/>
</calcChain>
</file>

<file path=xl/sharedStrings.xml><?xml version="1.0" encoding="utf-8"?>
<sst xmlns="http://schemas.openxmlformats.org/spreadsheetml/2006/main" count="198" uniqueCount="107">
  <si>
    <t>Banque A</t>
  </si>
  <si>
    <t>Actif</t>
  </si>
  <si>
    <t>Passif</t>
  </si>
  <si>
    <t>Capital</t>
  </si>
  <si>
    <t>Il s'agit des comptes bancaires plus de la monnaie fiduciaire (Billets + monnaies divisionnaires) détenus par lesdits agents économiques non financiers.</t>
  </si>
  <si>
    <t>Quelques définitions</t>
  </si>
  <si>
    <t>Situation de départ</t>
  </si>
  <si>
    <t>Premier crédit consenti au client "C1"</t>
  </si>
  <si>
    <t>Crédit à "C1"</t>
  </si>
  <si>
    <t>Compte "C1"</t>
  </si>
  <si>
    <t>Fuite de 90% des dépôts vers autres réseaux</t>
  </si>
  <si>
    <t>La banque subit les retraits d'espèces à hauteur de 12%</t>
  </si>
  <si>
    <t>La banque constitue les réserves obligatoires de 1%</t>
  </si>
  <si>
    <t>Réserves excédentaires (RE)</t>
  </si>
  <si>
    <t>Premier crédit</t>
  </si>
  <si>
    <t>Deuxième crédit</t>
  </si>
  <si>
    <t>Crédit à "C2"</t>
  </si>
  <si>
    <t>Compte "C2"</t>
  </si>
  <si>
    <t>Crédit à"C2"</t>
  </si>
  <si>
    <t>Deuxième crédit consenti au client "C2"</t>
  </si>
  <si>
    <t>ETC……….</t>
  </si>
  <si>
    <t>Cpte BCE + billets + pièces</t>
  </si>
  <si>
    <t>Réserves oblifatoires (RO)</t>
  </si>
  <si>
    <t>Base monétaire = 10.000€</t>
  </si>
  <si>
    <t>Base monétaire = 1.000€</t>
  </si>
  <si>
    <t>Base monétaire = 880€</t>
  </si>
  <si>
    <t>Base monétaire = 95,92€</t>
  </si>
  <si>
    <t>Base monétaire = 85,47€</t>
  </si>
  <si>
    <r>
      <t>Masse monétaire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Somme des signes monétaires détenus par les agents économiques non financiers (NB - Le Trésor Public est aussi un agent économique non financier).</t>
    </r>
  </si>
  <si>
    <r>
      <t>Base monétaire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Somme des signes monétaires directement émis par la Banque Centrale (BCE/BDF).</t>
    </r>
  </si>
  <si>
    <t>Il s'agit des comptes détenus par les banques commerciales à la BCE/BDF plus la monnaie fiduciaire (Billets + pièces divisionnaires même si, en réalité, ces dernières sont émises par la Trésor Public).</t>
  </si>
  <si>
    <r>
      <t>Coefficient multiplicateur du crédit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 C'est un coefficient qui se calcule - banque par banque - en fonction des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fuites</t>
    </r>
    <r>
      <rPr>
        <sz val="11"/>
        <color theme="1"/>
        <rFont val="Calibri"/>
        <family val="2"/>
        <scheme val="minor"/>
      </rPr>
      <t xml:space="preserve"> qu'elle subit.</t>
    </r>
  </si>
  <si>
    <t>En fonction de la base monétaire initiale, ou plus exactement, des réserves excédentaires initiales, il permet de calculer le volume total des crédits possibles pour la banque considérée.</t>
  </si>
  <si>
    <r>
      <t>Le coefficient diviseur du crédit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 l'inverse du coefficient multiplicateur du crédit.</t>
    </r>
  </si>
  <si>
    <t>Inversement, en fonction du volume de crédits réellement consenti par la banque considérée, il permet de calculer quel montant de monnaie banque centrale cette dernière doit prévoir pour assurer sa liquidité.</t>
  </si>
  <si>
    <r>
      <t>Il y a trois types de fuites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qui impactent le coefficient multiplicateur du crédit d'une banque donnée:</t>
    </r>
  </si>
  <si>
    <r>
      <t>1) - Sa part de marché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Une banque qui a une part de marché de 10 % voit 90% de ses crédits = dépôts fuir vers les autres banques du système bancaire. Mais, inversement, elle récupère 10% des crédits = dépôts de ses concurrentes.</t>
    </r>
  </si>
  <si>
    <r>
      <t>3) - Le pourcentage des réserves obligatoires (RO)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imposé par la BCE/BDF.</t>
    </r>
  </si>
  <si>
    <t>Réserves obligatoires (RO)</t>
  </si>
  <si>
    <t>Paramètres</t>
  </si>
  <si>
    <t>Part de marché de la banque "A"</t>
  </si>
  <si>
    <t>Pourcentage retraits espèces</t>
  </si>
  <si>
    <t>Pourcentage réserves obligatoires</t>
  </si>
  <si>
    <t>Crédit accordé égal aux réserves excédentaires</t>
  </si>
  <si>
    <t>(1)</t>
  </si>
  <si>
    <t>(2)</t>
  </si>
  <si>
    <t>(3)</t>
  </si>
  <si>
    <t>(4)</t>
  </si>
  <si>
    <t>Sous total réserves excédentaires disponibles</t>
  </si>
  <si>
    <t>(5)</t>
  </si>
  <si>
    <t>(6)</t>
  </si>
  <si>
    <t>Fuites résultant des réserves obligatoires</t>
  </si>
  <si>
    <t>(7)</t>
  </si>
  <si>
    <t>Solde réserves éxcédentaires</t>
  </si>
  <si>
    <t>(1) x (2)</t>
  </si>
  <si>
    <t>Montant total des crédits possibles</t>
  </si>
  <si>
    <t>Fuites vers autres réseaux</t>
  </si>
  <si>
    <t>(1) x (3)</t>
  </si>
  <si>
    <t>(3) x (4)</t>
  </si>
  <si>
    <t>(3) - (4)</t>
  </si>
  <si>
    <t>(5) x (6)</t>
  </si>
  <si>
    <t>(5) - (6)</t>
  </si>
  <si>
    <t>Montant réserves excédentaires initiales base du premier crédit</t>
  </si>
  <si>
    <t>Fuites résultant des retraits en espèces</t>
  </si>
  <si>
    <t>Il est facile de comprendre qu'une banque dont la clientèle se compose principalement de particuliers devra s'attendre à plus de retraits en espèces qu'une autre banque qui - au contraire - aurait une clientèle majoritairement composée de grandes entreprises.</t>
  </si>
  <si>
    <r>
      <t>2) - Le pourcentage de monnaies fiduciaires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(Billets banque + Pièces divisionnaires) auquel la banque considérée devra pouvoir faire face. En France ce pourcentage moyen estimé est entre 10% et 15% des avoirs sur les comptes de dépôts à vue/comptes courants.</t>
    </r>
  </si>
  <si>
    <t>Ce sont seulement ces réserves excédentaires qui peuvent permettre de consentir de nouveaux crédits et, in fine, d’obtenir un coefficient multiplicateur du crédit.</t>
  </si>
  <si>
    <r>
      <t xml:space="preserve">Les réserves excédentaires (RE) </t>
    </r>
    <r>
      <rPr>
        <sz val="11"/>
        <color theme="1"/>
        <rFont val="Calibri"/>
        <family val="2"/>
        <scheme val="minor"/>
      </rPr>
      <t>sont égales au total des sommes en compte de la banque considérée à la BCE/BDF, plus les billets et pièces divisionnaires, moins le montant des réserves obligatoire (RO).</t>
    </r>
  </si>
  <si>
    <t>COEFFICIENT MULTIPLICATEUR DU CREDIT / COEFFICIENT DIVISEUR DU CREDIT</t>
  </si>
  <si>
    <t>Coefficient multiplicateur du crédit</t>
  </si>
  <si>
    <t>Coefficient diviseur du crédit</t>
  </si>
  <si>
    <t>Avec</t>
  </si>
  <si>
    <t xml:space="preserve">de réserves excédentaires </t>
  </si>
  <si>
    <t>de crédits</t>
  </si>
  <si>
    <t>Pour réaiser</t>
  </si>
  <si>
    <t>prévoir</t>
  </si>
  <si>
    <t>de monnaie BCE excédentaire</t>
  </si>
  <si>
    <t>initiales la banque peut réaliser</t>
  </si>
  <si>
    <t xml:space="preserve">de crédits, la banque doit </t>
  </si>
  <si>
    <t>+ La banque "A" détient 10% de part de marché (donc, ensemble, les autres réseaux</t>
  </si>
  <si>
    <t>banque "A" est de 12%.</t>
  </si>
  <si>
    <t>+ Le pourcentage des demandes de retraits en espèces (billets + pièces diivisionnaires) dans la</t>
  </si>
  <si>
    <t xml:space="preserve">=&gt; Mais vous pouvez les modifier en changeant les paramètres prévus par défaut dans </t>
  </si>
  <si>
    <t>toutes ses réserves excédentaires qui le lui permettent.</t>
  </si>
  <si>
    <t>L'on suppose que la banque "A" veut maximiser sa production de crédits et donc utilise</t>
  </si>
  <si>
    <t>concurrents ont 90% de parts de marché)</t>
  </si>
  <si>
    <t>Kmc = Coefficient Multiplicateur du Crédit</t>
  </si>
  <si>
    <t>fonction parts de marché</t>
  </si>
  <si>
    <t>f = Pourcentage "fuites" monnaie BCE vers autres réseaux</t>
  </si>
  <si>
    <t>r = Pourcentage "fuites" de par la constitution des réserves</t>
  </si>
  <si>
    <t>obligatoires</t>
  </si>
  <si>
    <t>f</t>
  </si>
  <si>
    <t>b</t>
  </si>
  <si>
    <t>r</t>
  </si>
  <si>
    <t>Kmc =</t>
  </si>
  <si>
    <t>Kdc =</t>
  </si>
  <si>
    <t>Troisième crédit</t>
  </si>
  <si>
    <t>Depuis le 18 janvier 2012 ce pourcentage est fixé à 1% des dépôts en comptes (2% antérieurement).</t>
  </si>
  <si>
    <t>Dans la démonstration ci-dessous et ci-contre les hypothèses suivantes seront retenues :</t>
  </si>
  <si>
    <t>Le calcul du Coefficient Multiplicateur du Crédit et celui du Coefficient Diviseur du Crédit peuvent être traduits en équations</t>
  </si>
  <si>
    <t>Kdc = Coefficient Diviseur du Crédit</t>
  </si>
  <si>
    <t>b = Pourcentage "fuites" en monnaie fiduciare (Billets + Pièces)</t>
  </si>
  <si>
    <t>/</t>
  </si>
  <si>
    <t>=&gt; Kmc = (1/(f + (b*(1-f)) + (r*((1-f) - ((b*(1-f)))))))</t>
  </si>
  <si>
    <t>=&gt; Kdc = (f + (b*(1-f)) + (r*((1-f) - ((b*(1-f))))))</t>
  </si>
  <si>
    <t>+ Le pourcentage des réserves obligatoires imposé par la BCE/BDF est de 1% des dépôts clients.</t>
  </si>
  <si>
    <r>
      <t xml:space="preserve">les cellules matérialisées </t>
    </r>
    <r>
      <rPr>
        <b/>
        <sz val="12"/>
        <color rgb="FF005400"/>
        <rFont val="Calibri"/>
        <family val="2"/>
        <scheme val="minor"/>
      </rPr>
      <t>en vert</t>
    </r>
    <r>
      <rPr>
        <b/>
        <sz val="12"/>
        <color rgb="FF43661C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</si>
</sst>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43661C"/>
      <name val="Calibri"/>
      <family val="2"/>
      <scheme val="minor"/>
    </font>
    <font>
      <b/>
      <sz val="12"/>
      <color rgb="FF0054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4" xfId="0" applyBorder="1"/>
    <xf numFmtId="0" fontId="0" fillId="0" borderId="6" xfId="0" applyBorder="1"/>
    <xf numFmtId="0" fontId="1" fillId="0" borderId="0" xfId="0" applyFont="1"/>
    <xf numFmtId="0" fontId="1" fillId="0" borderId="0" xfId="0" quotePrefix="1" applyFont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164" fontId="0" fillId="0" borderId="13" xfId="0" applyNumberFormat="1" applyBorder="1"/>
    <xf numFmtId="0" fontId="0" fillId="0" borderId="10" xfId="0" applyBorder="1"/>
    <xf numFmtId="164" fontId="2" fillId="2" borderId="6" xfId="0" applyNumberFormat="1" applyFont="1" applyFill="1" applyBorder="1"/>
    <xf numFmtId="164" fontId="2" fillId="2" borderId="9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164" fontId="3" fillId="0" borderId="6" xfId="0" applyNumberFormat="1" applyFont="1" applyFill="1" applyBorder="1"/>
    <xf numFmtId="164" fontId="3" fillId="0" borderId="9" xfId="0" applyNumberFormat="1" applyFont="1" applyFill="1" applyBorder="1"/>
    <xf numFmtId="164" fontId="4" fillId="2" borderId="6" xfId="0" applyNumberFormat="1" applyFont="1" applyFill="1" applyBorder="1"/>
    <xf numFmtId="164" fontId="4" fillId="2" borderId="9" xfId="0" applyNumberFormat="1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3" xfId="0" applyBorder="1"/>
    <xf numFmtId="164" fontId="2" fillId="2" borderId="15" xfId="0" applyNumberFormat="1" applyFont="1" applyFill="1" applyBorder="1"/>
    <xf numFmtId="0" fontId="2" fillId="2" borderId="6" xfId="0" applyFont="1" applyFill="1" applyBorder="1"/>
    <xf numFmtId="164" fontId="3" fillId="0" borderId="15" xfId="0" applyNumberFormat="1" applyFont="1" applyFill="1" applyBorder="1"/>
    <xf numFmtId="0" fontId="3" fillId="0" borderId="6" xfId="0" applyFont="1" applyFill="1" applyBorder="1"/>
    <xf numFmtId="0" fontId="4" fillId="2" borderId="6" xfId="0" applyFont="1" applyFill="1" applyBorder="1"/>
    <xf numFmtId="164" fontId="4" fillId="2" borderId="15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0" fontId="0" fillId="0" borderId="18" xfId="0" applyBorder="1"/>
    <xf numFmtId="164" fontId="0" fillId="0" borderId="20" xfId="0" applyNumberFormat="1" applyBorder="1"/>
    <xf numFmtId="0" fontId="4" fillId="2" borderId="18" xfId="0" applyFont="1" applyFill="1" applyBorder="1"/>
    <xf numFmtId="164" fontId="4" fillId="2" borderId="19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0" fillId="0" borderId="19" xfId="0" applyNumberFormat="1" applyBorder="1"/>
    <xf numFmtId="0" fontId="3" fillId="0" borderId="18" xfId="0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0" fontId="0" fillId="0" borderId="6" xfId="0" applyFont="1" applyFill="1" applyBorder="1"/>
    <xf numFmtId="164" fontId="0" fillId="0" borderId="15" xfId="0" applyNumberFormat="1" applyFont="1" applyFill="1" applyBorder="1"/>
    <xf numFmtId="0" fontId="2" fillId="2" borderId="18" xfId="0" applyFont="1" applyFill="1" applyBorder="1"/>
    <xf numFmtId="164" fontId="2" fillId="2" borderId="19" xfId="0" applyNumberFormat="1" applyFont="1" applyFill="1" applyBorder="1"/>
    <xf numFmtId="0" fontId="0" fillId="0" borderId="24" xfId="0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8" xfId="0" applyNumberFormat="1" applyBorder="1"/>
    <xf numFmtId="164" fontId="1" fillId="3" borderId="2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34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2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0" fontId="1" fillId="0" borderId="27" xfId="0" applyNumberFormat="1" applyFont="1" applyBorder="1" applyAlignment="1">
      <alignment horizontal="center" vertical="center"/>
    </xf>
    <xf numFmtId="0" fontId="1" fillId="0" borderId="38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/>
    </xf>
    <xf numFmtId="0" fontId="1" fillId="0" borderId="45" xfId="0" quotePrefix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1" fillId="0" borderId="41" xfId="0" applyNumberFormat="1" applyFont="1" applyBorder="1"/>
    <xf numFmtId="164" fontId="1" fillId="0" borderId="47" xfId="0" applyNumberFormat="1" applyFont="1" applyBorder="1"/>
    <xf numFmtId="164" fontId="1" fillId="0" borderId="40" xfId="0" applyNumberFormat="1" applyFont="1" applyBorder="1"/>
    <xf numFmtId="0" fontId="0" fillId="0" borderId="0" xfId="0" applyBorder="1"/>
    <xf numFmtId="0" fontId="0" fillId="0" borderId="49" xfId="0" applyBorder="1"/>
    <xf numFmtId="0" fontId="7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7" fillId="0" borderId="39" xfId="0" applyFont="1" applyBorder="1"/>
    <xf numFmtId="0" fontId="5" fillId="0" borderId="50" xfId="0" applyFont="1" applyBorder="1"/>
    <xf numFmtId="0" fontId="0" fillId="0" borderId="34" xfId="0" applyBorder="1"/>
    <xf numFmtId="0" fontId="0" fillId="0" borderId="35" xfId="0" applyBorder="1"/>
    <xf numFmtId="0" fontId="9" fillId="0" borderId="39" xfId="0" applyFont="1" applyBorder="1" applyAlignment="1">
      <alignment vertical="center"/>
    </xf>
    <xf numFmtId="164" fontId="0" fillId="0" borderId="0" xfId="0" applyNumberFormat="1"/>
    <xf numFmtId="0" fontId="0" fillId="0" borderId="48" xfId="0" applyBorder="1"/>
    <xf numFmtId="0" fontId="0" fillId="0" borderId="32" xfId="0" applyBorder="1"/>
    <xf numFmtId="0" fontId="0" fillId="0" borderId="33" xfId="0" applyBorder="1"/>
    <xf numFmtId="0" fontId="0" fillId="0" borderId="50" xfId="0" applyBorder="1"/>
    <xf numFmtId="0" fontId="1" fillId="0" borderId="48" xfId="0" applyFont="1" applyBorder="1"/>
    <xf numFmtId="0" fontId="1" fillId="0" borderId="32" xfId="0" applyFont="1" applyBorder="1"/>
    <xf numFmtId="0" fontId="1" fillId="0" borderId="34" xfId="0" applyFont="1" applyBorder="1"/>
    <xf numFmtId="0" fontId="1" fillId="0" borderId="0" xfId="0" applyFont="1" applyBorder="1"/>
    <xf numFmtId="0" fontId="1" fillId="7" borderId="36" xfId="0" applyFont="1" applyFill="1" applyBorder="1" applyAlignment="1">
      <alignment horizontal="center" vertical="center" wrapText="1"/>
    </xf>
    <xf numFmtId="0" fontId="1" fillId="7" borderId="50" xfId="0" applyFont="1" applyFill="1" applyBorder="1"/>
    <xf numFmtId="0" fontId="1" fillId="3" borderId="50" xfId="0" applyFont="1" applyFill="1" applyBorder="1"/>
    <xf numFmtId="0" fontId="1" fillId="0" borderId="39" xfId="0" applyFont="1" applyBorder="1"/>
    <xf numFmtId="0" fontId="1" fillId="0" borderId="39" xfId="0" quotePrefix="1" applyFont="1" applyBorder="1"/>
    <xf numFmtId="0" fontId="1" fillId="0" borderId="50" xfId="0" quotePrefix="1" applyFont="1" applyBorder="1"/>
    <xf numFmtId="0" fontId="0" fillId="0" borderId="39" xfId="0" applyBorder="1"/>
    <xf numFmtId="0" fontId="0" fillId="7" borderId="48" xfId="0" applyFill="1" applyBorder="1"/>
    <xf numFmtId="0" fontId="0" fillId="7" borderId="32" xfId="0" applyFill="1" applyBorder="1"/>
    <xf numFmtId="0" fontId="0" fillId="7" borderId="33" xfId="0" applyFill="1" applyBorder="1"/>
    <xf numFmtId="0" fontId="1" fillId="7" borderId="39" xfId="0" applyFont="1" applyFill="1" applyBorder="1"/>
    <xf numFmtId="0" fontId="0" fillId="7" borderId="0" xfId="0" applyFill="1" applyBorder="1"/>
    <xf numFmtId="0" fontId="0" fillId="7" borderId="49" xfId="0" applyFill="1" applyBorder="1"/>
    <xf numFmtId="0" fontId="0" fillId="7" borderId="34" xfId="0" applyFill="1" applyBorder="1"/>
    <xf numFmtId="0" fontId="0" fillId="7" borderId="35" xfId="0" applyFill="1" applyBorder="1"/>
    <xf numFmtId="0" fontId="0" fillId="7" borderId="39" xfId="0" applyFill="1" applyBorder="1"/>
    <xf numFmtId="0" fontId="1" fillId="7" borderId="3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10" fontId="1" fillId="7" borderId="39" xfId="0" applyNumberFormat="1" applyFont="1" applyFill="1" applyBorder="1" applyAlignment="1">
      <alignment horizontal="center" vertical="center"/>
    </xf>
    <xf numFmtId="10" fontId="1" fillId="7" borderId="0" xfId="0" applyNumberFormat="1" applyFont="1" applyFill="1" applyBorder="1" applyAlignment="1">
      <alignment horizontal="center" vertical="center"/>
    </xf>
    <xf numFmtId="10" fontId="0" fillId="7" borderId="49" xfId="0" applyNumberFormat="1" applyFill="1" applyBorder="1"/>
    <xf numFmtId="0" fontId="0" fillId="3" borderId="48" xfId="0" applyFill="1" applyBorder="1"/>
    <xf numFmtId="0" fontId="0" fillId="3" borderId="32" xfId="0" applyFill="1" applyBorder="1"/>
    <xf numFmtId="0" fontId="0" fillId="3" borderId="33" xfId="0" applyFill="1" applyBorder="1"/>
    <xf numFmtId="0" fontId="1" fillId="3" borderId="39" xfId="0" applyFont="1" applyFill="1" applyBorder="1"/>
    <xf numFmtId="0" fontId="0" fillId="3" borderId="0" xfId="0" applyFill="1" applyBorder="1"/>
    <xf numFmtId="0" fontId="0" fillId="3" borderId="49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9" xfId="0" applyFill="1" applyBorder="1"/>
    <xf numFmtId="0" fontId="1" fillId="3" borderId="3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0" fontId="1" fillId="3" borderId="39" xfId="0" applyNumberFormat="1" applyFont="1" applyFill="1" applyBorder="1" applyAlignment="1">
      <alignment horizontal="center" vertical="center"/>
    </xf>
    <xf numFmtId="10" fontId="1" fillId="3" borderId="0" xfId="0" applyNumberFormat="1" applyFont="1" applyFill="1" applyBorder="1" applyAlignment="1">
      <alignment horizontal="center" vertical="center"/>
    </xf>
    <xf numFmtId="0" fontId="12" fillId="7" borderId="39" xfId="0" quotePrefix="1" applyFont="1" applyFill="1" applyBorder="1"/>
    <xf numFmtId="0" fontId="12" fillId="3" borderId="39" xfId="0" quotePrefix="1" applyFont="1" applyFill="1" applyBorder="1"/>
    <xf numFmtId="0" fontId="11" fillId="7" borderId="36" xfId="0" applyFont="1" applyFill="1" applyBorder="1" applyAlignment="1">
      <alignment horizontal="center" vertical="center"/>
    </xf>
    <xf numFmtId="0" fontId="11" fillId="7" borderId="37" xfId="0" applyFont="1" applyFill="1" applyBorder="1"/>
    <xf numFmtId="0" fontId="13" fillId="7" borderId="37" xfId="0" applyFont="1" applyFill="1" applyBorder="1"/>
    <xf numFmtId="0" fontId="13" fillId="7" borderId="38" xfId="0" applyFont="1" applyFill="1" applyBorder="1"/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/>
    <xf numFmtId="0" fontId="13" fillId="3" borderId="37" xfId="0" applyFont="1" applyFill="1" applyBorder="1"/>
    <xf numFmtId="0" fontId="13" fillId="3" borderId="38" xfId="0" applyFont="1" applyFill="1" applyBorder="1"/>
    <xf numFmtId="0" fontId="14" fillId="7" borderId="48" xfId="0" applyFont="1" applyFill="1" applyBorder="1" applyAlignment="1">
      <alignment horizontal="center" vertical="center"/>
    </xf>
    <xf numFmtId="164" fontId="14" fillId="7" borderId="32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left" vertical="center"/>
    </xf>
    <xf numFmtId="0" fontId="14" fillId="7" borderId="33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164" fontId="14" fillId="3" borderId="3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left" vertical="center"/>
    </xf>
    <xf numFmtId="0" fontId="14" fillId="7" borderId="34" xfId="0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164" fontId="14" fillId="3" borderId="34" xfId="0" applyNumberFormat="1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35" xfId="0" applyFont="1" applyFill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2" xfId="0" applyNumberFormat="1" applyFont="1" applyBorder="1"/>
    <xf numFmtId="164" fontId="1" fillId="0" borderId="54" xfId="0" applyNumberFormat="1" applyFont="1" applyBorder="1"/>
    <xf numFmtId="164" fontId="1" fillId="0" borderId="55" xfId="0" applyNumberFormat="1" applyFont="1" applyFill="1" applyBorder="1"/>
    <xf numFmtId="164" fontId="1" fillId="0" borderId="56" xfId="0" applyNumberFormat="1" applyFont="1" applyBorder="1" applyAlignment="1">
      <alignment horizontal="center" vertical="center"/>
    </xf>
    <xf numFmtId="0" fontId="1" fillId="0" borderId="53" xfId="0" quotePrefix="1" applyFont="1" applyBorder="1" applyAlignment="1">
      <alignment horizontal="center" vertical="center"/>
    </xf>
    <xf numFmtId="164" fontId="1" fillId="0" borderId="57" xfId="0" applyNumberFormat="1" applyFont="1" applyBorder="1"/>
    <xf numFmtId="164" fontId="1" fillId="0" borderId="58" xfId="0" applyNumberFormat="1" applyFont="1" applyBorder="1"/>
    <xf numFmtId="164" fontId="1" fillId="0" borderId="58" xfId="0" applyNumberFormat="1" applyFont="1" applyBorder="1" applyAlignment="1">
      <alignment horizontal="center" vertical="center"/>
    </xf>
    <xf numFmtId="0" fontId="1" fillId="7" borderId="37" xfId="0" quotePrefix="1" applyFont="1" applyFill="1" applyBorder="1" applyAlignment="1">
      <alignment horizontal="center" vertical="center" wrapText="1"/>
    </xf>
    <xf numFmtId="164" fontId="1" fillId="7" borderId="36" xfId="0" applyNumberFormat="1" applyFont="1" applyFill="1" applyBorder="1" applyAlignment="1">
      <alignment horizontal="right" wrapText="1"/>
    </xf>
    <xf numFmtId="164" fontId="1" fillId="7" borderId="38" xfId="0" applyNumberFormat="1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7" xfId="0" quotePrefix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right"/>
    </xf>
    <xf numFmtId="164" fontId="1" fillId="3" borderId="37" xfId="0" applyNumberFormat="1" applyFont="1" applyFill="1" applyBorder="1" applyAlignment="1">
      <alignment horizontal="left" vertical="center" wrapText="1"/>
    </xf>
    <xf numFmtId="10" fontId="1" fillId="5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39" xfId="0" quotePrefix="1" applyFont="1" applyBorder="1"/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30" xfId="0" quotePrefix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4" fontId="1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lor theme="0" tint="-0.14996795556505021"/>
      </font>
      <fill>
        <patternFill>
          <bgColor theme="0" tint="-0.24994659260841701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5400"/>
      <color rgb="FF43661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83</xdr:row>
      <xdr:rowOff>198120</xdr:rowOff>
    </xdr:from>
    <xdr:to>
      <xdr:col>3</xdr:col>
      <xdr:colOff>891540</xdr:colOff>
      <xdr:row>85</xdr:row>
      <xdr:rowOff>53340</xdr:rowOff>
    </xdr:to>
    <xdr:sp macro="" textlink="">
      <xdr:nvSpPr>
        <xdr:cNvPr id="2" name="Ellipse 1"/>
        <xdr:cNvSpPr/>
      </xdr:nvSpPr>
      <xdr:spPr>
        <a:xfrm>
          <a:off x="3634740" y="15041880"/>
          <a:ext cx="716280" cy="27432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944880</xdr:colOff>
      <xdr:row>91</xdr:row>
      <xdr:rowOff>68580</xdr:rowOff>
    </xdr:to>
    <xdr:sp macro="" textlink="">
      <xdr:nvSpPr>
        <xdr:cNvPr id="4" name="Ellipse 3"/>
        <xdr:cNvSpPr/>
      </xdr:nvSpPr>
      <xdr:spPr>
        <a:xfrm>
          <a:off x="3459480" y="16276320"/>
          <a:ext cx="944880" cy="2667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472440</xdr:colOff>
      <xdr:row>85</xdr:row>
      <xdr:rowOff>53340</xdr:rowOff>
    </xdr:from>
    <xdr:to>
      <xdr:col>3</xdr:col>
      <xdr:colOff>533400</xdr:colOff>
      <xdr:row>90</xdr:row>
      <xdr:rowOff>0</xdr:rowOff>
    </xdr:to>
    <xdr:cxnSp macro="">
      <xdr:nvCxnSpPr>
        <xdr:cNvPr id="6" name="Connecteur droit avec flèche 5"/>
        <xdr:cNvCxnSpPr>
          <a:stCxn id="2" idx="4"/>
          <a:endCxn id="4" idx="0"/>
        </xdr:cNvCxnSpPr>
      </xdr:nvCxnSpPr>
      <xdr:spPr>
        <a:xfrm flipH="1">
          <a:off x="3931920" y="15316200"/>
          <a:ext cx="60960" cy="96012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1661160</xdr:colOff>
      <xdr:row>124</xdr:row>
      <xdr:rowOff>0</xdr:rowOff>
    </xdr:from>
    <xdr:to>
      <xdr:col>4</xdr:col>
      <xdr:colOff>30480</xdr:colOff>
      <xdr:row>125</xdr:row>
      <xdr:rowOff>60960</xdr:rowOff>
    </xdr:to>
    <xdr:sp macro="" textlink="">
      <xdr:nvSpPr>
        <xdr:cNvPr id="8" name="Ellipse 7"/>
        <xdr:cNvSpPr/>
      </xdr:nvSpPr>
      <xdr:spPr>
        <a:xfrm>
          <a:off x="3368040" y="23164800"/>
          <a:ext cx="1089660" cy="2667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1615440</xdr:colOff>
      <xdr:row>126</xdr:row>
      <xdr:rowOff>7620</xdr:rowOff>
    </xdr:from>
    <xdr:to>
      <xdr:col>4</xdr:col>
      <xdr:colOff>15240</xdr:colOff>
      <xdr:row>127</xdr:row>
      <xdr:rowOff>68580</xdr:rowOff>
    </xdr:to>
    <xdr:sp macro="" textlink="">
      <xdr:nvSpPr>
        <xdr:cNvPr id="9" name="Ellipse 8"/>
        <xdr:cNvSpPr/>
      </xdr:nvSpPr>
      <xdr:spPr>
        <a:xfrm>
          <a:off x="3322320" y="23576280"/>
          <a:ext cx="1120140" cy="25908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422910</xdr:colOff>
      <xdr:row>125</xdr:row>
      <xdr:rowOff>60960</xdr:rowOff>
    </xdr:from>
    <xdr:to>
      <xdr:col>3</xdr:col>
      <xdr:colOff>453390</xdr:colOff>
      <xdr:row>126</xdr:row>
      <xdr:rowOff>7620</xdr:rowOff>
    </xdr:to>
    <xdr:cxnSp macro="">
      <xdr:nvCxnSpPr>
        <xdr:cNvPr id="11" name="Connecteur droit avec flèche 10"/>
        <xdr:cNvCxnSpPr>
          <a:stCxn id="8" idx="4"/>
          <a:endCxn id="9" idx="0"/>
        </xdr:cNvCxnSpPr>
      </xdr:nvCxnSpPr>
      <xdr:spPr>
        <a:xfrm flipH="1">
          <a:off x="3882390" y="23431500"/>
          <a:ext cx="30480" cy="14478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1729740</xdr:colOff>
      <xdr:row>52</xdr:row>
      <xdr:rowOff>160020</xdr:rowOff>
    </xdr:from>
    <xdr:to>
      <xdr:col>4</xdr:col>
      <xdr:colOff>53340</xdr:colOff>
      <xdr:row>54</xdr:row>
      <xdr:rowOff>15240</xdr:rowOff>
    </xdr:to>
    <xdr:sp macro="" textlink="">
      <xdr:nvSpPr>
        <xdr:cNvPr id="3" name="Ellipse 2"/>
        <xdr:cNvSpPr/>
      </xdr:nvSpPr>
      <xdr:spPr>
        <a:xfrm>
          <a:off x="2743200" y="11353800"/>
          <a:ext cx="1043940" cy="25146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53340</xdr:colOff>
      <xdr:row>49</xdr:row>
      <xdr:rowOff>198120</xdr:rowOff>
    </xdr:from>
    <xdr:to>
      <xdr:col>10</xdr:col>
      <xdr:colOff>1043940</xdr:colOff>
      <xdr:row>51</xdr:row>
      <xdr:rowOff>22860</xdr:rowOff>
    </xdr:to>
    <xdr:sp macro="" textlink="">
      <xdr:nvSpPr>
        <xdr:cNvPr id="5" name="Ellipse 4"/>
        <xdr:cNvSpPr/>
      </xdr:nvSpPr>
      <xdr:spPr>
        <a:xfrm>
          <a:off x="8648700" y="10767060"/>
          <a:ext cx="990600" cy="24384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944880</xdr:colOff>
      <xdr:row>50</xdr:row>
      <xdr:rowOff>110490</xdr:rowOff>
    </xdr:from>
    <xdr:to>
      <xdr:col>10</xdr:col>
      <xdr:colOff>91440</xdr:colOff>
      <xdr:row>53</xdr:row>
      <xdr:rowOff>87630</xdr:rowOff>
    </xdr:to>
    <xdr:cxnSp macro="">
      <xdr:nvCxnSpPr>
        <xdr:cNvPr id="10" name="Connecteur droit avec flèche 9"/>
        <xdr:cNvCxnSpPr/>
      </xdr:nvCxnSpPr>
      <xdr:spPr>
        <a:xfrm flipV="1">
          <a:off x="3710940" y="10885170"/>
          <a:ext cx="4975860" cy="59436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51</xdr:row>
      <xdr:rowOff>7620</xdr:rowOff>
    </xdr:from>
    <xdr:to>
      <xdr:col>11</xdr:col>
      <xdr:colOff>15240</xdr:colOff>
      <xdr:row>52</xdr:row>
      <xdr:rowOff>30480</xdr:rowOff>
    </xdr:to>
    <xdr:sp macro="" textlink="">
      <xdr:nvSpPr>
        <xdr:cNvPr id="15" name="Ellipse 14"/>
        <xdr:cNvSpPr/>
      </xdr:nvSpPr>
      <xdr:spPr>
        <a:xfrm>
          <a:off x="8900160" y="10995660"/>
          <a:ext cx="830580" cy="2286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814126</xdr:colOff>
      <xdr:row>51</xdr:row>
      <xdr:rowOff>126542</xdr:rowOff>
    </xdr:from>
    <xdr:to>
      <xdr:col>10</xdr:col>
      <xdr:colOff>553361</xdr:colOff>
      <xdr:row>90</xdr:row>
      <xdr:rowOff>159063</xdr:rowOff>
    </xdr:to>
    <xdr:cxnSp macro="">
      <xdr:nvCxnSpPr>
        <xdr:cNvPr id="17" name="Connecteur droit avec flèche 16"/>
        <xdr:cNvCxnSpPr/>
      </xdr:nvCxnSpPr>
      <xdr:spPr>
        <a:xfrm flipV="1">
          <a:off x="3580186" y="11114582"/>
          <a:ext cx="5568535" cy="7949701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tabSelected="1" zoomScaleNormal="100" workbookViewId="0"/>
  </sheetViews>
  <sheetFormatPr baseColWidth="10" defaultRowHeight="15.6" x14ac:dyDescent="0.3"/>
  <cols>
    <col min="1" max="1" width="2.09765625" bestFit="1" customWidth="1"/>
    <col min="2" max="2" width="11.19921875" customWidth="1"/>
    <col min="3" max="3" width="23" bestFit="1" customWidth="1"/>
    <col min="4" max="4" width="12.69921875" customWidth="1"/>
    <col min="5" max="5" width="11.69921875" customWidth="1"/>
    <col min="6" max="6" width="12.8984375" customWidth="1"/>
    <col min="9" max="9" width="2.09765625" bestFit="1" customWidth="1"/>
    <col min="10" max="11" width="14.69921875" customWidth="1"/>
    <col min="12" max="12" width="14" customWidth="1"/>
    <col min="13" max="13" width="13.69921875" customWidth="1"/>
    <col min="14" max="17" width="14.19921875" customWidth="1"/>
  </cols>
  <sheetData>
    <row r="1" spans="1:43" ht="16.2" thickBot="1" x14ac:dyDescent="0.35">
      <c r="A1" s="162"/>
    </row>
    <row r="2" spans="1:43" ht="16.8" thickTop="1" thickBot="1" x14ac:dyDescent="0.35">
      <c r="B2" s="208" t="s">
        <v>68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  <c r="AK2" s="50"/>
      <c r="AL2" s="50"/>
      <c r="AM2" s="50"/>
      <c r="AN2" s="50"/>
      <c r="AO2" s="50"/>
      <c r="AP2" s="50"/>
      <c r="AQ2" s="50"/>
    </row>
    <row r="3" spans="1:43" ht="24" thickTop="1" x14ac:dyDescent="0.3">
      <c r="B3" s="74" t="s">
        <v>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AK3" s="50"/>
      <c r="AL3" s="50"/>
      <c r="AM3" s="50"/>
      <c r="AN3" s="50"/>
      <c r="AO3" s="50"/>
      <c r="AP3" s="50"/>
      <c r="AQ3" s="50"/>
    </row>
    <row r="4" spans="1:43" x14ac:dyDescent="0.3">
      <c r="B4" s="68" t="s">
        <v>28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AK4" s="50"/>
      <c r="AL4" s="50"/>
      <c r="AM4" s="50"/>
      <c r="AN4" s="50"/>
      <c r="AO4" s="50"/>
      <c r="AP4" s="50"/>
      <c r="AQ4" s="50"/>
    </row>
    <row r="5" spans="1:43" x14ac:dyDescent="0.3">
      <c r="B5" s="69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AK5" s="50"/>
      <c r="AL5" s="50"/>
      <c r="AM5" s="50"/>
      <c r="AN5" s="50"/>
      <c r="AO5" s="50"/>
      <c r="AP5" s="50"/>
      <c r="AQ5" s="50"/>
    </row>
    <row r="6" spans="1:43" x14ac:dyDescent="0.3">
      <c r="B6" s="69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AK6" s="50"/>
      <c r="AL6" s="50"/>
      <c r="AM6" s="50"/>
      <c r="AN6" s="50"/>
      <c r="AO6" s="50"/>
      <c r="AP6" s="50"/>
      <c r="AQ6" s="50"/>
    </row>
    <row r="7" spans="1:43" x14ac:dyDescent="0.3">
      <c r="B7" s="68" t="s">
        <v>29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AK7" s="50"/>
      <c r="AL7" s="50"/>
      <c r="AM7" s="50"/>
      <c r="AN7" s="50"/>
      <c r="AO7" s="50"/>
      <c r="AP7" s="50"/>
      <c r="AQ7" s="50"/>
    </row>
    <row r="8" spans="1:43" x14ac:dyDescent="0.3">
      <c r="B8" s="69" t="s">
        <v>30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AK8" s="50"/>
      <c r="AL8" s="50"/>
      <c r="AM8" s="50"/>
      <c r="AN8" s="50"/>
      <c r="AO8" s="50"/>
      <c r="AP8" s="50"/>
      <c r="AQ8" s="50"/>
    </row>
    <row r="9" spans="1:43" x14ac:dyDescent="0.3">
      <c r="B9" s="69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  <c r="AK9" s="50"/>
      <c r="AL9" s="50"/>
      <c r="AM9" s="50"/>
      <c r="AN9" s="50"/>
      <c r="AO9" s="50"/>
      <c r="AP9" s="50"/>
      <c r="AQ9" s="50"/>
    </row>
    <row r="10" spans="1:43" x14ac:dyDescent="0.3">
      <c r="B10" s="68" t="s">
        <v>31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  <c r="AK10" s="50"/>
      <c r="AL10" s="50"/>
      <c r="AM10" s="50"/>
      <c r="AN10" s="50"/>
      <c r="AO10" s="50"/>
      <c r="AP10" s="50"/>
      <c r="AQ10" s="50"/>
    </row>
    <row r="11" spans="1:43" x14ac:dyDescent="0.3">
      <c r="B11" s="69" t="s">
        <v>32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  <c r="AK11" s="50"/>
      <c r="AL11" s="50"/>
      <c r="AM11" s="50"/>
      <c r="AN11" s="50"/>
      <c r="AO11" s="50"/>
      <c r="AP11" s="50"/>
      <c r="AQ11" s="50"/>
    </row>
    <row r="12" spans="1:43" x14ac:dyDescent="0.3">
      <c r="B12" s="69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AK12" s="50"/>
      <c r="AL12" s="50"/>
      <c r="AM12" s="50"/>
      <c r="AN12" s="50"/>
      <c r="AO12" s="50"/>
      <c r="AP12" s="50"/>
      <c r="AQ12" s="50"/>
    </row>
    <row r="13" spans="1:43" x14ac:dyDescent="0.3">
      <c r="B13" s="68" t="s">
        <v>33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AK13" s="50"/>
      <c r="AL13" s="50"/>
      <c r="AM13" s="50"/>
      <c r="AN13" s="50"/>
      <c r="AO13" s="50"/>
      <c r="AP13" s="50"/>
      <c r="AQ13" s="50"/>
    </row>
    <row r="14" spans="1:43" x14ac:dyDescent="0.3">
      <c r="B14" s="69" t="s">
        <v>34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  <c r="AK14" s="50"/>
      <c r="AL14" s="50"/>
      <c r="AM14" s="50"/>
      <c r="AN14" s="50"/>
      <c r="AO14" s="50"/>
      <c r="AP14" s="50"/>
      <c r="AQ14" s="50"/>
    </row>
    <row r="15" spans="1:43" x14ac:dyDescent="0.3">
      <c r="B15" s="6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7"/>
      <c r="AK15" s="50"/>
      <c r="AL15" s="50"/>
      <c r="AM15" s="50"/>
      <c r="AN15" s="50"/>
      <c r="AO15" s="50"/>
      <c r="AP15" s="50"/>
      <c r="AQ15" s="50"/>
    </row>
    <row r="16" spans="1:43" x14ac:dyDescent="0.3">
      <c r="B16" s="68" t="s">
        <v>35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AK16" s="50"/>
      <c r="AL16" s="50"/>
      <c r="AM16" s="50"/>
      <c r="AN16" s="50"/>
      <c r="AO16" s="50"/>
      <c r="AP16" s="50"/>
      <c r="AQ16" s="50"/>
    </row>
    <row r="17" spans="2:43" x14ac:dyDescent="0.3">
      <c r="B17" s="68" t="s">
        <v>36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  <c r="AK17" s="50"/>
      <c r="AL17" s="50"/>
      <c r="AM17" s="50"/>
      <c r="AN17" s="50"/>
      <c r="AO17" s="50"/>
      <c r="AP17" s="50"/>
      <c r="AQ17" s="50"/>
    </row>
    <row r="18" spans="2:43" x14ac:dyDescent="0.3">
      <c r="B18" s="68" t="s">
        <v>65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AK18" s="50"/>
      <c r="AL18" s="50"/>
      <c r="AM18" s="50"/>
      <c r="AN18" s="50"/>
      <c r="AO18" s="50"/>
      <c r="AP18" s="50"/>
      <c r="AQ18" s="50"/>
    </row>
    <row r="19" spans="2:43" x14ac:dyDescent="0.3">
      <c r="B19" s="69" t="s">
        <v>64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  <c r="AK19" s="50"/>
      <c r="AL19" s="50"/>
      <c r="AM19" s="50"/>
      <c r="AN19" s="50"/>
      <c r="AO19" s="50"/>
      <c r="AP19" s="50"/>
      <c r="AQ19" s="50"/>
    </row>
    <row r="20" spans="2:43" x14ac:dyDescent="0.3">
      <c r="B20" s="68" t="s">
        <v>37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7"/>
      <c r="AK20" s="50"/>
      <c r="AL20" s="50"/>
      <c r="AM20" s="50"/>
      <c r="AN20" s="50"/>
      <c r="AO20" s="50"/>
      <c r="AP20" s="50"/>
      <c r="AQ20" s="50"/>
    </row>
    <row r="21" spans="2:43" x14ac:dyDescent="0.3">
      <c r="B21" s="69" t="s">
        <v>97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AK21" s="50"/>
      <c r="AL21" s="50"/>
      <c r="AM21" s="50"/>
      <c r="AN21" s="50"/>
      <c r="AO21" s="50"/>
      <c r="AP21" s="50"/>
      <c r="AQ21" s="50"/>
    </row>
    <row r="22" spans="2:43" x14ac:dyDescent="0.3">
      <c r="B22" s="6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AK22" s="50"/>
      <c r="AL22" s="50"/>
      <c r="AM22" s="50"/>
      <c r="AN22" s="50"/>
      <c r="AO22" s="50"/>
      <c r="AP22" s="50"/>
      <c r="AQ22" s="50"/>
    </row>
    <row r="23" spans="2:43" x14ac:dyDescent="0.3">
      <c r="B23" s="70" t="s">
        <v>67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  <c r="AJ23" s="51"/>
      <c r="AK23" s="50"/>
      <c r="AL23" s="50"/>
      <c r="AM23" s="50"/>
      <c r="AN23" s="50"/>
      <c r="AO23" s="50"/>
      <c r="AP23" s="50"/>
      <c r="AQ23" s="50"/>
    </row>
    <row r="24" spans="2:43" ht="16.2" thickBot="1" x14ac:dyDescent="0.35">
      <c r="B24" s="71" t="s">
        <v>66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3"/>
      <c r="AJ24" s="51"/>
      <c r="AK24" s="50"/>
      <c r="AL24" s="50"/>
      <c r="AM24" s="50"/>
      <c r="AN24" s="50"/>
      <c r="AO24" s="50"/>
      <c r="AP24" s="50"/>
      <c r="AQ24" s="50"/>
    </row>
    <row r="25" spans="2:43" ht="16.8" thickTop="1" thickBot="1" x14ac:dyDescent="0.35">
      <c r="C25" s="3"/>
      <c r="G25" s="77"/>
      <c r="Q25" s="66"/>
    </row>
    <row r="26" spans="2:43" ht="16.8" thickTop="1" thickBot="1" x14ac:dyDescent="0.35">
      <c r="B26" s="80" t="s">
        <v>98</v>
      </c>
      <c r="C26" s="81"/>
      <c r="D26" s="77"/>
      <c r="E26" s="77"/>
      <c r="F26" s="77"/>
      <c r="G26" s="78"/>
      <c r="J26" s="208" t="s">
        <v>99</v>
      </c>
      <c r="K26" s="209"/>
      <c r="L26" s="209"/>
      <c r="M26" s="209"/>
      <c r="N26" s="209"/>
      <c r="O26" s="209"/>
      <c r="P26" s="209"/>
      <c r="Q26" s="210"/>
    </row>
    <row r="27" spans="2:43" ht="16.2" thickTop="1" x14ac:dyDescent="0.3">
      <c r="B27" s="87"/>
      <c r="C27" s="83"/>
      <c r="D27" s="66"/>
      <c r="E27" s="66"/>
      <c r="F27" s="66"/>
      <c r="G27" s="67"/>
      <c r="J27" s="91"/>
      <c r="K27" s="92"/>
      <c r="L27" s="92"/>
      <c r="M27" s="93"/>
      <c r="N27" s="106"/>
      <c r="O27" s="107"/>
      <c r="P27" s="107"/>
      <c r="Q27" s="108"/>
    </row>
    <row r="28" spans="2:43" x14ac:dyDescent="0.3">
      <c r="B28" s="88" t="s">
        <v>79</v>
      </c>
      <c r="C28" s="83"/>
      <c r="D28" s="66"/>
      <c r="E28" s="66"/>
      <c r="F28" s="66"/>
      <c r="G28" s="67"/>
      <c r="J28" s="94" t="s">
        <v>86</v>
      </c>
      <c r="K28" s="95"/>
      <c r="L28" s="95"/>
      <c r="M28" s="96"/>
      <c r="N28" s="109" t="s">
        <v>100</v>
      </c>
      <c r="O28" s="110"/>
      <c r="P28" s="110"/>
      <c r="Q28" s="111"/>
    </row>
    <row r="29" spans="2:43" x14ac:dyDescent="0.3">
      <c r="B29" s="88" t="s">
        <v>85</v>
      </c>
      <c r="C29" s="83"/>
      <c r="D29" s="66"/>
      <c r="E29" s="66"/>
      <c r="F29" s="66"/>
      <c r="G29" s="67"/>
      <c r="J29" s="94" t="s">
        <v>88</v>
      </c>
      <c r="K29" s="95"/>
      <c r="L29" s="95"/>
      <c r="M29" s="96"/>
      <c r="N29" s="109" t="s">
        <v>88</v>
      </c>
      <c r="O29" s="110"/>
      <c r="P29" s="110"/>
      <c r="Q29" s="111"/>
    </row>
    <row r="30" spans="2:43" x14ac:dyDescent="0.3">
      <c r="B30" s="88" t="s">
        <v>81</v>
      </c>
      <c r="C30" s="83"/>
      <c r="D30" s="66"/>
      <c r="E30" s="66"/>
      <c r="F30" s="66"/>
      <c r="G30" s="67"/>
      <c r="J30" s="94" t="s">
        <v>87</v>
      </c>
      <c r="K30" s="95"/>
      <c r="L30" s="95"/>
      <c r="M30" s="96"/>
      <c r="N30" s="109" t="s">
        <v>87</v>
      </c>
      <c r="O30" s="110"/>
      <c r="P30" s="110"/>
      <c r="Q30" s="111"/>
    </row>
    <row r="31" spans="2:43" x14ac:dyDescent="0.3">
      <c r="B31" s="88" t="s">
        <v>80</v>
      </c>
      <c r="C31" s="83"/>
      <c r="D31" s="66"/>
      <c r="E31" s="66"/>
      <c r="F31" s="66"/>
      <c r="G31" s="67"/>
      <c r="J31" s="94" t="s">
        <v>101</v>
      </c>
      <c r="K31" s="95"/>
      <c r="L31" s="95"/>
      <c r="M31" s="96"/>
      <c r="N31" s="109" t="s">
        <v>101</v>
      </c>
      <c r="O31" s="110"/>
      <c r="P31" s="110"/>
      <c r="Q31" s="111"/>
    </row>
    <row r="32" spans="2:43" x14ac:dyDescent="0.3">
      <c r="B32" s="88" t="s">
        <v>105</v>
      </c>
      <c r="C32" s="83"/>
      <c r="D32" s="66"/>
      <c r="E32" s="66"/>
      <c r="F32" s="66"/>
      <c r="G32" s="67"/>
      <c r="J32" s="94" t="s">
        <v>89</v>
      </c>
      <c r="K32" s="95"/>
      <c r="L32" s="95"/>
      <c r="M32" s="96"/>
      <c r="N32" s="109" t="s">
        <v>89</v>
      </c>
      <c r="O32" s="110"/>
      <c r="P32" s="110"/>
      <c r="Q32" s="111"/>
    </row>
    <row r="33" spans="2:19" ht="16.2" thickBot="1" x14ac:dyDescent="0.35">
      <c r="B33" s="88"/>
      <c r="C33" s="83"/>
      <c r="D33" s="66"/>
      <c r="E33" s="66"/>
      <c r="F33" s="66"/>
      <c r="G33" s="67"/>
      <c r="J33" s="85" t="s">
        <v>90</v>
      </c>
      <c r="K33" s="97"/>
      <c r="L33" s="97"/>
      <c r="M33" s="98"/>
      <c r="N33" s="86" t="s">
        <v>90</v>
      </c>
      <c r="O33" s="112"/>
      <c r="P33" s="112"/>
      <c r="Q33" s="113"/>
    </row>
    <row r="34" spans="2:19" ht="16.2" thickTop="1" x14ac:dyDescent="0.3">
      <c r="B34" s="163" t="s">
        <v>82</v>
      </c>
      <c r="C34" s="83"/>
      <c r="D34" s="66"/>
      <c r="E34" s="66"/>
      <c r="F34" s="66"/>
      <c r="G34" s="67"/>
      <c r="J34" s="99"/>
      <c r="K34" s="95"/>
      <c r="L34" s="95"/>
      <c r="M34" s="96"/>
      <c r="N34" s="114"/>
      <c r="O34" s="110"/>
      <c r="P34" s="110"/>
      <c r="Q34" s="111"/>
    </row>
    <row r="35" spans="2:19" ht="19.8" x14ac:dyDescent="0.4">
      <c r="B35" s="163" t="s">
        <v>106</v>
      </c>
      <c r="C35" s="83"/>
      <c r="D35" s="66"/>
      <c r="E35" s="66"/>
      <c r="F35" s="66"/>
      <c r="G35" s="67"/>
      <c r="J35" s="119" t="s">
        <v>103</v>
      </c>
      <c r="K35" s="95"/>
      <c r="L35" s="95"/>
      <c r="M35" s="96"/>
      <c r="N35" s="120" t="s">
        <v>104</v>
      </c>
      <c r="O35" s="110"/>
      <c r="P35" s="110"/>
      <c r="Q35" s="111"/>
    </row>
    <row r="36" spans="2:19" x14ac:dyDescent="0.3">
      <c r="B36" s="88"/>
      <c r="C36" s="83"/>
      <c r="D36" s="66"/>
      <c r="E36" s="66"/>
      <c r="F36" s="66"/>
      <c r="G36" s="67"/>
      <c r="J36" s="100" t="s">
        <v>91</v>
      </c>
      <c r="K36" s="101" t="s">
        <v>92</v>
      </c>
      <c r="L36" s="101" t="s">
        <v>93</v>
      </c>
      <c r="M36" s="102"/>
      <c r="N36" s="115" t="s">
        <v>91</v>
      </c>
      <c r="O36" s="116" t="s">
        <v>92</v>
      </c>
      <c r="P36" s="116" t="s">
        <v>93</v>
      </c>
      <c r="Q36" s="111"/>
    </row>
    <row r="37" spans="2:19" ht="16.2" thickBot="1" x14ac:dyDescent="0.35">
      <c r="B37" s="88" t="s">
        <v>84</v>
      </c>
      <c r="C37" s="83"/>
      <c r="D37" s="66"/>
      <c r="E37" s="66"/>
      <c r="F37" s="66"/>
      <c r="G37" s="67"/>
      <c r="J37" s="103">
        <f>1-$C$41</f>
        <v>0.9</v>
      </c>
      <c r="K37" s="104">
        <f>$D$41</f>
        <v>0.12</v>
      </c>
      <c r="L37" s="104">
        <f>$E$41</f>
        <v>0.01</v>
      </c>
      <c r="M37" s="105"/>
      <c r="N37" s="117">
        <f>1-$C$41</f>
        <v>0.9</v>
      </c>
      <c r="O37" s="118">
        <f>$D$41</f>
        <v>0.12</v>
      </c>
      <c r="P37" s="118">
        <f>$E$41</f>
        <v>0.01</v>
      </c>
      <c r="Q37" s="111"/>
    </row>
    <row r="38" spans="2:19" ht="19.2" thickTop="1" thickBot="1" x14ac:dyDescent="0.4">
      <c r="B38" s="89" t="s">
        <v>83</v>
      </c>
      <c r="C38" s="82"/>
      <c r="D38" s="72"/>
      <c r="E38" s="72"/>
      <c r="F38" s="72"/>
      <c r="G38" s="73"/>
      <c r="J38" s="121" t="s">
        <v>94</v>
      </c>
      <c r="K38" s="122">
        <f>ROUND((1/($J$37+($K$37*(1-$J$37))+($L$37*((1-$J$37)-(($K$37*(1-$J$37))))))),5)</f>
        <v>1.0954299999999999</v>
      </c>
      <c r="L38" s="123"/>
      <c r="M38" s="124"/>
      <c r="N38" s="125" t="s">
        <v>95</v>
      </c>
      <c r="O38" s="126">
        <f>ROUND(($J$37+($K$37*(1-$J$37))+($L$37*((1-$J$37)-(($K$37*(1-$J$37)))))),5)</f>
        <v>0.91288000000000002</v>
      </c>
      <c r="P38" s="127"/>
      <c r="Q38" s="128"/>
    </row>
    <row r="39" spans="2:19" ht="16.8" thickTop="1" thickBot="1" x14ac:dyDescent="0.35">
      <c r="B39" s="4"/>
      <c r="C39" s="3"/>
      <c r="G39" s="72"/>
      <c r="Q39" s="66"/>
    </row>
    <row r="40" spans="2:19" ht="48" thickTop="1" thickBot="1" x14ac:dyDescent="0.35">
      <c r="B40" s="180" t="s">
        <v>39</v>
      </c>
      <c r="C40" s="53" t="s">
        <v>40</v>
      </c>
      <c r="D40" s="53" t="s">
        <v>41</v>
      </c>
      <c r="E40" s="53" t="s">
        <v>42</v>
      </c>
      <c r="F40" s="204" t="s">
        <v>62</v>
      </c>
      <c r="G40" s="205"/>
      <c r="H40" s="49"/>
      <c r="I40" s="49"/>
      <c r="J40" s="211" t="s">
        <v>69</v>
      </c>
      <c r="K40" s="211"/>
      <c r="L40" s="211"/>
      <c r="M40" s="211"/>
      <c r="N40" s="212" t="s">
        <v>70</v>
      </c>
      <c r="O40" s="212"/>
      <c r="P40" s="212"/>
      <c r="Q40" s="212"/>
    </row>
    <row r="41" spans="2:19" ht="16.8" thickTop="1" thickBot="1" x14ac:dyDescent="0.35">
      <c r="B41" s="181"/>
      <c r="C41" s="161">
        <v>0.1</v>
      </c>
      <c r="D41" s="161">
        <v>0.12</v>
      </c>
      <c r="E41" s="161">
        <v>0.01</v>
      </c>
      <c r="F41" s="206">
        <v>10000</v>
      </c>
      <c r="G41" s="207"/>
      <c r="J41" s="155">
        <f>$J$145</f>
        <v>10954.342301288232</v>
      </c>
      <c r="K41" s="154" t="s">
        <v>102</v>
      </c>
      <c r="L41" s="156">
        <f>$F$41</f>
        <v>10000</v>
      </c>
      <c r="M41" s="84">
        <f>ROUND($K$145/$J$51,5)</f>
        <v>1.0954299999999999</v>
      </c>
      <c r="N41" s="159">
        <f>$K$51</f>
        <v>10000</v>
      </c>
      <c r="O41" s="158" t="s">
        <v>102</v>
      </c>
      <c r="P41" s="160">
        <f>$J$145</f>
        <v>10954.342301288232</v>
      </c>
      <c r="Q41" s="157">
        <f>ROUND($J$51/$J$145,5)</f>
        <v>0.91288000000000002</v>
      </c>
    </row>
    <row r="42" spans="2:19" ht="18.600000000000001" thickTop="1" thickBot="1" x14ac:dyDescent="0.35">
      <c r="B42" s="164" t="str">
        <f>IF(OR(C41&gt;1,D41&gt;1,E41&gt;1),"IMPOSSIBLLE","")</f>
        <v/>
      </c>
      <c r="C42" s="165"/>
      <c r="D42" s="165"/>
      <c r="E42" s="165"/>
      <c r="F42" s="165"/>
      <c r="G42" s="166"/>
      <c r="J42" s="129" t="s">
        <v>71</v>
      </c>
      <c r="K42" s="130">
        <f>J51</f>
        <v>10000</v>
      </c>
      <c r="L42" s="131" t="s">
        <v>72</v>
      </c>
      <c r="M42" s="132"/>
      <c r="N42" s="133" t="s">
        <v>74</v>
      </c>
      <c r="O42" s="134">
        <f>J51</f>
        <v>10000</v>
      </c>
      <c r="P42" s="135" t="s">
        <v>78</v>
      </c>
      <c r="Q42" s="136"/>
    </row>
    <row r="43" spans="2:19" ht="18.600000000000001" thickTop="1" thickBot="1" x14ac:dyDescent="0.35">
      <c r="B43" s="178" t="s">
        <v>23</v>
      </c>
      <c r="C43" s="191" t="s">
        <v>0</v>
      </c>
      <c r="D43" s="192"/>
      <c r="E43" s="192"/>
      <c r="F43" s="192"/>
      <c r="G43" s="178" t="s">
        <v>6</v>
      </c>
      <c r="J43" s="137" t="s">
        <v>77</v>
      </c>
      <c r="K43" s="138"/>
      <c r="L43" s="139">
        <f>J51*M41</f>
        <v>10954.3</v>
      </c>
      <c r="M43" s="140" t="s">
        <v>73</v>
      </c>
      <c r="N43" s="141" t="s">
        <v>75</v>
      </c>
      <c r="O43" s="142">
        <f>J51*Q41</f>
        <v>9128.8000000000011</v>
      </c>
      <c r="P43" s="143" t="s">
        <v>76</v>
      </c>
      <c r="Q43" s="144"/>
      <c r="S43" s="75"/>
    </row>
    <row r="44" spans="2:19" ht="16.8" thickTop="1" thickBot="1" x14ac:dyDescent="0.35">
      <c r="B44" s="178"/>
      <c r="C44" s="186" t="s">
        <v>1</v>
      </c>
      <c r="D44" s="188"/>
      <c r="E44" s="186" t="s">
        <v>2</v>
      </c>
      <c r="F44" s="187"/>
      <c r="G44" s="178"/>
      <c r="J44" s="172" t="s">
        <v>55</v>
      </c>
      <c r="K44" s="54" t="s">
        <v>44</v>
      </c>
      <c r="L44" s="58" t="s">
        <v>45</v>
      </c>
      <c r="M44" s="59" t="s">
        <v>46</v>
      </c>
      <c r="N44" s="59" t="s">
        <v>47</v>
      </c>
      <c r="O44" s="59" t="s">
        <v>49</v>
      </c>
      <c r="P44" s="60" t="s">
        <v>50</v>
      </c>
      <c r="Q44" s="55" t="s">
        <v>52</v>
      </c>
    </row>
    <row r="45" spans="2:19" ht="15.6" customHeight="1" thickTop="1" thickBot="1" x14ac:dyDescent="0.35">
      <c r="B45" s="178"/>
      <c r="C45" s="21"/>
      <c r="D45" s="18"/>
      <c r="E45" s="9" t="s">
        <v>3</v>
      </c>
      <c r="F45" s="47">
        <f>F41</f>
        <v>10000</v>
      </c>
      <c r="G45" s="178"/>
      <c r="J45" s="173"/>
      <c r="K45" s="175" t="s">
        <v>43</v>
      </c>
      <c r="L45" s="176" t="s">
        <v>56</v>
      </c>
      <c r="M45" s="167" t="s">
        <v>48</v>
      </c>
      <c r="N45" s="167" t="s">
        <v>63</v>
      </c>
      <c r="O45" s="167" t="s">
        <v>48</v>
      </c>
      <c r="P45" s="169" t="s">
        <v>51</v>
      </c>
      <c r="Q45" s="171" t="s">
        <v>53</v>
      </c>
    </row>
    <row r="46" spans="2:19" ht="15.6" customHeight="1" thickTop="1" thickBot="1" x14ac:dyDescent="0.35">
      <c r="B46" s="178"/>
      <c r="C46" s="30" t="s">
        <v>21</v>
      </c>
      <c r="D46" s="36">
        <f>F41</f>
        <v>10000</v>
      </c>
      <c r="E46" s="2"/>
      <c r="F46" s="19"/>
      <c r="G46" s="178"/>
      <c r="J46" s="173"/>
      <c r="K46" s="175"/>
      <c r="L46" s="176"/>
      <c r="M46" s="167"/>
      <c r="N46" s="167"/>
      <c r="O46" s="167"/>
      <c r="P46" s="169"/>
      <c r="Q46" s="171"/>
    </row>
    <row r="47" spans="2:19" ht="16.8" thickTop="1" thickBot="1" x14ac:dyDescent="0.35">
      <c r="B47" s="178"/>
      <c r="C47" s="2" t="s">
        <v>22</v>
      </c>
      <c r="D47" s="5">
        <v>0</v>
      </c>
      <c r="E47" s="30"/>
      <c r="F47" s="36"/>
      <c r="G47" s="178"/>
      <c r="J47" s="173"/>
      <c r="K47" s="175"/>
      <c r="L47" s="176"/>
      <c r="M47" s="167"/>
      <c r="N47" s="167"/>
      <c r="O47" s="167"/>
      <c r="P47" s="169"/>
      <c r="Q47" s="171"/>
    </row>
    <row r="48" spans="2:19" ht="16.8" thickTop="1" thickBot="1" x14ac:dyDescent="0.35">
      <c r="B48" s="185"/>
      <c r="C48" s="44"/>
      <c r="D48" s="46">
        <f>SUM(D45:D47)</f>
        <v>10000</v>
      </c>
      <c r="E48" s="1"/>
      <c r="F48" s="20">
        <f>SUM(F45:F47)</f>
        <v>10000</v>
      </c>
      <c r="G48" s="178"/>
      <c r="J48" s="173"/>
      <c r="K48" s="175"/>
      <c r="L48" s="177"/>
      <c r="M48" s="168"/>
      <c r="N48" s="168"/>
      <c r="O48" s="168"/>
      <c r="P48" s="170"/>
      <c r="Q48" s="171"/>
    </row>
    <row r="49" spans="2:18" ht="16.2" thickBot="1" x14ac:dyDescent="0.35">
      <c r="B49" s="182" t="s">
        <v>13</v>
      </c>
      <c r="C49" s="183"/>
      <c r="D49" s="48">
        <f>D46</f>
        <v>10000</v>
      </c>
      <c r="E49" s="28"/>
      <c r="F49" s="29"/>
      <c r="G49" s="179"/>
      <c r="J49" s="173"/>
      <c r="K49" s="56"/>
      <c r="L49" s="57">
        <f>1-C41</f>
        <v>0.9</v>
      </c>
      <c r="M49" s="57">
        <f>$C$41</f>
        <v>0.1</v>
      </c>
      <c r="N49" s="57">
        <f>D41</f>
        <v>0.12</v>
      </c>
      <c r="O49" s="56"/>
      <c r="P49" s="57">
        <f>$E$41</f>
        <v>0.01</v>
      </c>
      <c r="Q49" s="62"/>
    </row>
    <row r="50" spans="2:18" ht="16.2" thickBot="1" x14ac:dyDescent="0.35">
      <c r="J50" s="174"/>
      <c r="K50" s="52"/>
      <c r="L50" s="61" t="s">
        <v>54</v>
      </c>
      <c r="M50" s="61" t="s">
        <v>57</v>
      </c>
      <c r="N50" s="61" t="s">
        <v>58</v>
      </c>
      <c r="O50" s="61" t="s">
        <v>59</v>
      </c>
      <c r="P50" s="61" t="s">
        <v>60</v>
      </c>
      <c r="Q50" s="150" t="s">
        <v>61</v>
      </c>
    </row>
    <row r="51" spans="2:18" ht="16.8" thickTop="1" thickBot="1" x14ac:dyDescent="0.35">
      <c r="B51" s="184" t="s">
        <v>23</v>
      </c>
      <c r="C51" s="186" t="s">
        <v>0</v>
      </c>
      <c r="D51" s="187"/>
      <c r="E51" s="187"/>
      <c r="F51" s="188"/>
      <c r="G51" s="189" t="s">
        <v>7</v>
      </c>
      <c r="H51" s="196" t="s">
        <v>14</v>
      </c>
      <c r="J51" s="148">
        <f>K51</f>
        <v>10000</v>
      </c>
      <c r="K51" s="149">
        <f>F41</f>
        <v>10000</v>
      </c>
      <c r="L51" s="149">
        <f t="shared" ref="L51:L57" si="0">K51*$L$49</f>
        <v>9000</v>
      </c>
      <c r="M51" s="149">
        <f t="shared" ref="M51:M57" si="1">K51*$M$49</f>
        <v>1000</v>
      </c>
      <c r="N51" s="149">
        <f t="shared" ref="N51:N57" si="2">M51*$N$49</f>
        <v>120</v>
      </c>
      <c r="O51" s="149">
        <f t="shared" ref="O51:O57" si="3">M51-N51</f>
        <v>880</v>
      </c>
      <c r="P51" s="149">
        <f t="shared" ref="P51:P57" si="4">O51*$P$49</f>
        <v>8.8000000000000007</v>
      </c>
      <c r="Q51" s="149">
        <f t="shared" ref="Q51:Q57" si="5">O51-P51</f>
        <v>871.2</v>
      </c>
    </row>
    <row r="52" spans="2:18" ht="16.2" thickBot="1" x14ac:dyDescent="0.35">
      <c r="B52" s="178"/>
      <c r="C52" s="186" t="s">
        <v>1</v>
      </c>
      <c r="D52" s="188"/>
      <c r="E52" s="186" t="s">
        <v>2</v>
      </c>
      <c r="F52" s="188"/>
      <c r="G52" s="190"/>
      <c r="H52" s="197"/>
      <c r="J52" s="146">
        <f t="shared" ref="J52:J57" si="6">J51+K52</f>
        <v>10871.2</v>
      </c>
      <c r="K52" s="147">
        <f t="shared" ref="K52:K57" si="7">Q51</f>
        <v>871.2</v>
      </c>
      <c r="L52" s="145">
        <f t="shared" si="0"/>
        <v>784.08</v>
      </c>
      <c r="M52" s="145">
        <f t="shared" si="1"/>
        <v>87.12</v>
      </c>
      <c r="N52" s="145">
        <f t="shared" si="2"/>
        <v>10.4544</v>
      </c>
      <c r="O52" s="145">
        <f t="shared" si="3"/>
        <v>76.665600000000012</v>
      </c>
      <c r="P52" s="145">
        <f t="shared" si="4"/>
        <v>0.76665600000000012</v>
      </c>
      <c r="Q52" s="145">
        <f t="shared" si="5"/>
        <v>75.898944000000014</v>
      </c>
      <c r="R52">
        <f>K52/K51</f>
        <v>8.7120000000000003E-2</v>
      </c>
    </row>
    <row r="53" spans="2:18" x14ac:dyDescent="0.3">
      <c r="B53" s="178"/>
      <c r="C53" s="21"/>
      <c r="D53" s="6"/>
      <c r="E53" s="9" t="s">
        <v>3</v>
      </c>
      <c r="F53" s="6">
        <f>F45</f>
        <v>10000</v>
      </c>
      <c r="G53" s="190"/>
      <c r="H53" s="197"/>
      <c r="J53" s="146">
        <f t="shared" si="6"/>
        <v>10947.098944000001</v>
      </c>
      <c r="K53" s="147">
        <f t="shared" si="7"/>
        <v>75.898944000000014</v>
      </c>
      <c r="L53" s="145">
        <f t="shared" si="0"/>
        <v>68.309049600000009</v>
      </c>
      <c r="M53" s="145">
        <f t="shared" si="1"/>
        <v>7.5898944000000022</v>
      </c>
      <c r="N53" s="145">
        <f t="shared" si="2"/>
        <v>0.91078732800000017</v>
      </c>
      <c r="O53" s="145">
        <f t="shared" si="3"/>
        <v>6.6791070720000016</v>
      </c>
      <c r="P53" s="145">
        <f t="shared" si="4"/>
        <v>6.6791070720000012E-2</v>
      </c>
      <c r="Q53" s="145">
        <f t="shared" si="5"/>
        <v>6.6123160012800017</v>
      </c>
      <c r="R53">
        <f t="shared" ref="R53:R62" si="8">K53/K52</f>
        <v>8.7120000000000017E-2</v>
      </c>
    </row>
    <row r="54" spans="2:18" x14ac:dyDescent="0.3">
      <c r="B54" s="178"/>
      <c r="C54" s="23" t="s">
        <v>8</v>
      </c>
      <c r="D54" s="22">
        <f>D49</f>
        <v>10000</v>
      </c>
      <c r="E54" s="11" t="s">
        <v>9</v>
      </c>
      <c r="F54" s="12">
        <f>D46</f>
        <v>10000</v>
      </c>
      <c r="G54" s="190"/>
      <c r="H54" s="197"/>
      <c r="J54" s="146">
        <f t="shared" si="6"/>
        <v>10953.711260001281</v>
      </c>
      <c r="K54" s="147">
        <f t="shared" si="7"/>
        <v>6.6123160012800017</v>
      </c>
      <c r="L54" s="145">
        <f t="shared" si="0"/>
        <v>5.9510844011520021</v>
      </c>
      <c r="M54" s="145">
        <f t="shared" si="1"/>
        <v>0.6612316001280002</v>
      </c>
      <c r="N54" s="145">
        <f t="shared" si="2"/>
        <v>7.9347792015360019E-2</v>
      </c>
      <c r="O54" s="145">
        <f t="shared" si="3"/>
        <v>0.58188380811264018</v>
      </c>
      <c r="P54" s="145">
        <f t="shared" si="4"/>
        <v>5.8188380811264023E-3</v>
      </c>
      <c r="Q54" s="145">
        <f t="shared" si="5"/>
        <v>0.5760649700315138</v>
      </c>
      <c r="R54">
        <f t="shared" si="8"/>
        <v>8.7120000000000003E-2</v>
      </c>
    </row>
    <row r="55" spans="2:18" x14ac:dyDescent="0.3">
      <c r="B55" s="178"/>
      <c r="C55" s="30" t="s">
        <v>21</v>
      </c>
      <c r="D55" s="36">
        <f>D46</f>
        <v>10000</v>
      </c>
      <c r="E55" s="2"/>
      <c r="F55" s="5"/>
      <c r="G55" s="190"/>
      <c r="H55" s="197"/>
      <c r="J55" s="146">
        <f t="shared" si="6"/>
        <v>10954.287324971312</v>
      </c>
      <c r="K55" s="147">
        <f t="shared" si="7"/>
        <v>0.5760649700315138</v>
      </c>
      <c r="L55" s="145">
        <f t="shared" si="0"/>
        <v>0.51845847302836245</v>
      </c>
      <c r="M55" s="145">
        <f t="shared" si="1"/>
        <v>5.7606497003151381E-2</v>
      </c>
      <c r="N55" s="145">
        <f t="shared" si="2"/>
        <v>6.9127796403781654E-3</v>
      </c>
      <c r="O55" s="145">
        <f t="shared" si="3"/>
        <v>5.0693717362773213E-2</v>
      </c>
      <c r="P55" s="145">
        <f t="shared" si="4"/>
        <v>5.0693717362773215E-4</v>
      </c>
      <c r="Q55" s="145">
        <f t="shared" si="5"/>
        <v>5.0186780189145484E-2</v>
      </c>
      <c r="R55">
        <f t="shared" si="8"/>
        <v>8.7120000000000003E-2</v>
      </c>
    </row>
    <row r="56" spans="2:18" ht="16.2" thickBot="1" x14ac:dyDescent="0.35">
      <c r="B56" s="178"/>
      <c r="C56" s="1" t="s">
        <v>22</v>
      </c>
      <c r="D56" s="7">
        <v>0</v>
      </c>
      <c r="E56" s="1"/>
      <c r="F56" s="7"/>
      <c r="G56" s="190"/>
      <c r="H56" s="197"/>
      <c r="J56" s="146">
        <f t="shared" si="6"/>
        <v>10954.337511751501</v>
      </c>
      <c r="K56" s="147">
        <f t="shared" si="7"/>
        <v>5.0186780189145484E-2</v>
      </c>
      <c r="L56" s="145">
        <f t="shared" si="0"/>
        <v>4.5168102170230935E-2</v>
      </c>
      <c r="M56" s="145">
        <f t="shared" si="1"/>
        <v>5.0186780189145491E-3</v>
      </c>
      <c r="N56" s="145">
        <f t="shared" si="2"/>
        <v>6.0224136226974588E-4</v>
      </c>
      <c r="O56" s="145">
        <f t="shared" si="3"/>
        <v>4.4164366566448029E-3</v>
      </c>
      <c r="P56" s="145">
        <f t="shared" si="4"/>
        <v>4.4164366566448032E-5</v>
      </c>
      <c r="Q56" s="145">
        <f t="shared" si="5"/>
        <v>4.3722722900783545E-3</v>
      </c>
      <c r="R56">
        <f t="shared" si="8"/>
        <v>8.7120000000000003E-2</v>
      </c>
    </row>
    <row r="57" spans="2:18" ht="16.2" thickBot="1" x14ac:dyDescent="0.35">
      <c r="B57" s="185"/>
      <c r="C57" s="10"/>
      <c r="D57" s="8">
        <f>SUM(D53:D56)</f>
        <v>20000</v>
      </c>
      <c r="E57" s="10"/>
      <c r="F57" s="8">
        <f>SUM(F53:F56)</f>
        <v>20000</v>
      </c>
      <c r="G57" s="191"/>
      <c r="H57" s="197"/>
      <c r="J57" s="146">
        <f t="shared" si="6"/>
        <v>10954.34188402379</v>
      </c>
      <c r="K57" s="147">
        <f t="shared" si="7"/>
        <v>4.3722722900783545E-3</v>
      </c>
      <c r="L57" s="145">
        <f t="shared" si="0"/>
        <v>3.9350450610705192E-3</v>
      </c>
      <c r="M57" s="145">
        <f t="shared" si="1"/>
        <v>4.3722722900783547E-4</v>
      </c>
      <c r="N57" s="145">
        <f t="shared" si="2"/>
        <v>5.2467267480940254E-5</v>
      </c>
      <c r="O57" s="145">
        <f t="shared" si="3"/>
        <v>3.8475996152689525E-4</v>
      </c>
      <c r="P57" s="145">
        <f t="shared" si="4"/>
        <v>3.8475996152689527E-6</v>
      </c>
      <c r="Q57" s="145">
        <f t="shared" si="5"/>
        <v>3.8091236191162628E-4</v>
      </c>
      <c r="R57">
        <f t="shared" si="8"/>
        <v>8.7120000000000003E-2</v>
      </c>
    </row>
    <row r="58" spans="2:18" ht="16.2" thickBot="1" x14ac:dyDescent="0.35">
      <c r="B58" s="182" t="s">
        <v>13</v>
      </c>
      <c r="C58" s="183"/>
      <c r="D58" s="48">
        <f>D55</f>
        <v>10000</v>
      </c>
      <c r="E58" s="28"/>
      <c r="F58" s="29"/>
      <c r="G58" s="13"/>
      <c r="H58" s="197"/>
      <c r="J58" s="146">
        <f t="shared" ref="J58:J84" si="9">J57+K58</f>
        <v>10954.342264936153</v>
      </c>
      <c r="K58" s="147">
        <f t="shared" ref="K58:K84" si="10">Q57</f>
        <v>3.8091236191162628E-4</v>
      </c>
      <c r="L58" s="145">
        <f t="shared" ref="L58:L84" si="11">K58*$L$49</f>
        <v>3.4282112572046365E-4</v>
      </c>
      <c r="M58" s="145">
        <f t="shared" ref="M58:M84" si="12">K58*$M$49</f>
        <v>3.8091236191162628E-5</v>
      </c>
      <c r="N58" s="145">
        <f t="shared" ref="N58:N84" si="13">M58*$N$49</f>
        <v>4.5709483429395154E-6</v>
      </c>
      <c r="O58" s="145">
        <f t="shared" ref="O58:O84" si="14">M58-N58</f>
        <v>3.3520287848223113E-5</v>
      </c>
      <c r="P58" s="145">
        <f t="shared" ref="P58:P84" si="15">O58*$P$49</f>
        <v>3.3520287848223115E-7</v>
      </c>
      <c r="Q58" s="145">
        <f t="shared" ref="Q58:Q84" si="16">O58-P58</f>
        <v>3.318508496974088E-5</v>
      </c>
      <c r="R58">
        <f t="shared" si="8"/>
        <v>8.7120000000000003E-2</v>
      </c>
    </row>
    <row r="59" spans="2:18" ht="16.2" thickBot="1" x14ac:dyDescent="0.35">
      <c r="H59" s="197"/>
      <c r="J59" s="146">
        <f t="shared" si="9"/>
        <v>10954.342298121237</v>
      </c>
      <c r="K59" s="147">
        <f t="shared" si="10"/>
        <v>3.318508496974088E-5</v>
      </c>
      <c r="L59" s="145">
        <f t="shared" si="11"/>
        <v>2.9866576472766792E-5</v>
      </c>
      <c r="M59" s="145">
        <f t="shared" si="12"/>
        <v>3.3185084969740883E-6</v>
      </c>
      <c r="N59" s="145">
        <f t="shared" si="13"/>
        <v>3.982210196368906E-7</v>
      </c>
      <c r="O59" s="145">
        <f t="shared" si="14"/>
        <v>2.9202874773371979E-6</v>
      </c>
      <c r="P59" s="145">
        <f t="shared" si="15"/>
        <v>2.9202874773371981E-8</v>
      </c>
      <c r="Q59" s="145">
        <f t="shared" si="16"/>
        <v>2.8910846025638258E-6</v>
      </c>
      <c r="R59">
        <f t="shared" si="8"/>
        <v>8.7120000000000003E-2</v>
      </c>
    </row>
    <row r="60" spans="2:18" ht="16.2" thickBot="1" x14ac:dyDescent="0.35">
      <c r="B60" s="193" t="s">
        <v>24</v>
      </c>
      <c r="C60" s="186" t="s">
        <v>0</v>
      </c>
      <c r="D60" s="187"/>
      <c r="E60" s="187"/>
      <c r="F60" s="188"/>
      <c r="G60" s="189" t="s">
        <v>10</v>
      </c>
      <c r="H60" s="197"/>
      <c r="J60" s="146">
        <f t="shared" si="9"/>
        <v>10954.342301012322</v>
      </c>
      <c r="K60" s="147">
        <f t="shared" si="10"/>
        <v>2.8910846025638258E-6</v>
      </c>
      <c r="L60" s="145">
        <f t="shared" si="11"/>
        <v>2.6019761423074432E-6</v>
      </c>
      <c r="M60" s="145">
        <f t="shared" si="12"/>
        <v>2.8910846025638258E-7</v>
      </c>
      <c r="N60" s="145">
        <f t="shared" si="13"/>
        <v>3.4693015230765907E-8</v>
      </c>
      <c r="O60" s="145">
        <f t="shared" si="14"/>
        <v>2.5441544502561668E-7</v>
      </c>
      <c r="P60" s="145">
        <f t="shared" si="15"/>
        <v>2.544154450256167E-9</v>
      </c>
      <c r="Q60" s="145">
        <f t="shared" si="16"/>
        <v>2.5187129057536054E-7</v>
      </c>
      <c r="R60">
        <f t="shared" si="8"/>
        <v>8.7120000000000003E-2</v>
      </c>
    </row>
    <row r="61" spans="2:18" ht="16.2" thickBot="1" x14ac:dyDescent="0.35">
      <c r="B61" s="194"/>
      <c r="C61" s="186" t="s">
        <v>1</v>
      </c>
      <c r="D61" s="188"/>
      <c r="E61" s="186" t="s">
        <v>2</v>
      </c>
      <c r="F61" s="188"/>
      <c r="G61" s="190"/>
      <c r="H61" s="197"/>
      <c r="J61" s="146">
        <f t="shared" si="9"/>
        <v>10954.342301264194</v>
      </c>
      <c r="K61" s="147">
        <f t="shared" si="10"/>
        <v>2.5187129057536054E-7</v>
      </c>
      <c r="L61" s="145">
        <f t="shared" si="11"/>
        <v>2.2668416151782448E-7</v>
      </c>
      <c r="M61" s="145">
        <f t="shared" si="12"/>
        <v>2.5187129057536054E-8</v>
      </c>
      <c r="N61" s="145">
        <f t="shared" si="13"/>
        <v>3.0224554869043265E-9</v>
      </c>
      <c r="O61" s="145">
        <f t="shared" si="14"/>
        <v>2.2164673570631729E-8</v>
      </c>
      <c r="P61" s="145">
        <f t="shared" si="15"/>
        <v>2.2164673570631729E-10</v>
      </c>
      <c r="Q61" s="145">
        <f t="shared" si="16"/>
        <v>2.194302683492541E-8</v>
      </c>
      <c r="R61">
        <f t="shared" si="8"/>
        <v>8.7120000000000017E-2</v>
      </c>
    </row>
    <row r="62" spans="2:18" x14ac:dyDescent="0.3">
      <c r="B62" s="194"/>
      <c r="C62" s="21"/>
      <c r="D62" s="6"/>
      <c r="E62" s="9" t="s">
        <v>3</v>
      </c>
      <c r="F62" s="6">
        <f>F53</f>
        <v>10000</v>
      </c>
      <c r="G62" s="190"/>
      <c r="H62" s="197"/>
      <c r="J62" s="146">
        <f t="shared" si="9"/>
        <v>10954.342301286137</v>
      </c>
      <c r="K62" s="147">
        <f t="shared" si="10"/>
        <v>2.194302683492541E-8</v>
      </c>
      <c r="L62" s="145">
        <f t="shared" si="11"/>
        <v>1.974872415143287E-8</v>
      </c>
      <c r="M62" s="145">
        <f t="shared" si="12"/>
        <v>2.1943026834925411E-9</v>
      </c>
      <c r="N62" s="145">
        <f t="shared" si="13"/>
        <v>2.6331632201910494E-10</v>
      </c>
      <c r="O62" s="145">
        <f t="shared" si="14"/>
        <v>1.9309863614734362E-9</v>
      </c>
      <c r="P62" s="145">
        <f t="shared" si="15"/>
        <v>1.9309863614734363E-11</v>
      </c>
      <c r="Q62" s="145">
        <f t="shared" si="16"/>
        <v>1.9116764978587018E-9</v>
      </c>
      <c r="R62">
        <f t="shared" si="8"/>
        <v>8.7120000000000003E-2</v>
      </c>
    </row>
    <row r="63" spans="2:18" x14ac:dyDescent="0.3">
      <c r="B63" s="194"/>
      <c r="C63" s="25" t="s">
        <v>8</v>
      </c>
      <c r="D63" s="24">
        <f>D54</f>
        <v>10000</v>
      </c>
      <c r="E63" s="16" t="s">
        <v>9</v>
      </c>
      <c r="F63" s="17">
        <f>F54*$C$41</f>
        <v>1000</v>
      </c>
      <c r="G63" s="190"/>
      <c r="H63" s="197"/>
      <c r="J63" s="146">
        <f t="shared" si="9"/>
        <v>10954.342301288048</v>
      </c>
      <c r="K63" s="147">
        <f t="shared" si="10"/>
        <v>1.9116764978587018E-9</v>
      </c>
      <c r="L63" s="145">
        <f t="shared" si="11"/>
        <v>1.7205088480728316E-9</v>
      </c>
      <c r="M63" s="145">
        <f t="shared" si="12"/>
        <v>1.9116764978587018E-10</v>
      </c>
      <c r="N63" s="145">
        <f t="shared" si="13"/>
        <v>2.294011797430442E-11</v>
      </c>
      <c r="O63" s="145">
        <f t="shared" si="14"/>
        <v>1.6822753181156577E-10</v>
      </c>
      <c r="P63" s="145">
        <f t="shared" si="15"/>
        <v>1.6822753181156578E-12</v>
      </c>
      <c r="Q63" s="145">
        <f t="shared" si="16"/>
        <v>1.6654525649345011E-10</v>
      </c>
    </row>
    <row r="64" spans="2:18" x14ac:dyDescent="0.3">
      <c r="B64" s="194"/>
      <c r="C64" s="26" t="s">
        <v>21</v>
      </c>
      <c r="D64" s="17">
        <f>D54*$C$41</f>
        <v>1000</v>
      </c>
      <c r="E64" s="2"/>
      <c r="F64" s="5"/>
      <c r="G64" s="190"/>
      <c r="H64" s="197"/>
      <c r="J64" s="146">
        <f t="shared" si="9"/>
        <v>10954.342301288216</v>
      </c>
      <c r="K64" s="147">
        <f t="shared" si="10"/>
        <v>1.6654525649345011E-10</v>
      </c>
      <c r="L64" s="145">
        <f t="shared" si="11"/>
        <v>1.498907308441051E-10</v>
      </c>
      <c r="M64" s="145">
        <f t="shared" si="12"/>
        <v>1.6654525649345011E-11</v>
      </c>
      <c r="N64" s="145">
        <f t="shared" si="13"/>
        <v>1.998543077921401E-12</v>
      </c>
      <c r="O64" s="145">
        <f t="shared" si="14"/>
        <v>1.465598257142361E-11</v>
      </c>
      <c r="P64" s="145">
        <f t="shared" si="15"/>
        <v>1.4655982571423611E-13</v>
      </c>
      <c r="Q64" s="145">
        <f t="shared" si="16"/>
        <v>1.4509422745709374E-11</v>
      </c>
    </row>
    <row r="65" spans="2:17" ht="16.2" thickBot="1" x14ac:dyDescent="0.35">
      <c r="B65" s="194"/>
      <c r="C65" s="44" t="s">
        <v>22</v>
      </c>
      <c r="D65" s="45">
        <v>0</v>
      </c>
      <c r="E65" s="1"/>
      <c r="F65" s="7"/>
      <c r="G65" s="190"/>
      <c r="H65" s="197"/>
      <c r="J65" s="146">
        <f t="shared" si="9"/>
        <v>10954.34230128823</v>
      </c>
      <c r="K65" s="147">
        <f t="shared" si="10"/>
        <v>1.4509422745709374E-11</v>
      </c>
      <c r="L65" s="145">
        <f t="shared" si="11"/>
        <v>1.3058480471138437E-11</v>
      </c>
      <c r="M65" s="145">
        <f t="shared" si="12"/>
        <v>1.4509422745709374E-12</v>
      </c>
      <c r="N65" s="145">
        <f t="shared" si="13"/>
        <v>1.7411307294851247E-13</v>
      </c>
      <c r="O65" s="145">
        <f t="shared" si="14"/>
        <v>1.276829201622425E-12</v>
      </c>
      <c r="P65" s="145">
        <f t="shared" si="15"/>
        <v>1.276829201622425E-14</v>
      </c>
      <c r="Q65" s="145">
        <f t="shared" si="16"/>
        <v>1.2640609096062008E-12</v>
      </c>
    </row>
    <row r="66" spans="2:17" ht="16.2" thickBot="1" x14ac:dyDescent="0.35">
      <c r="B66" s="195"/>
      <c r="C66" s="10"/>
      <c r="D66" s="8">
        <f>SUM(D62:D65)</f>
        <v>11000</v>
      </c>
      <c r="E66" s="10"/>
      <c r="F66" s="8">
        <f>SUM(F62:F65)</f>
        <v>11000</v>
      </c>
      <c r="G66" s="191"/>
      <c r="H66" s="197"/>
      <c r="J66" s="146">
        <f t="shared" si="9"/>
        <v>10954.342301288232</v>
      </c>
      <c r="K66" s="147">
        <f t="shared" si="10"/>
        <v>1.2640609096062008E-12</v>
      </c>
      <c r="L66" s="145">
        <f t="shared" si="11"/>
        <v>1.1376548186455808E-12</v>
      </c>
      <c r="M66" s="145">
        <f t="shared" si="12"/>
        <v>1.2640609096062008E-13</v>
      </c>
      <c r="N66" s="145">
        <f t="shared" si="13"/>
        <v>1.5168730915274409E-14</v>
      </c>
      <c r="O66" s="145">
        <f t="shared" si="14"/>
        <v>1.1123736004534568E-13</v>
      </c>
      <c r="P66" s="145">
        <f t="shared" si="15"/>
        <v>1.1123736004534569E-15</v>
      </c>
      <c r="Q66" s="145">
        <f t="shared" si="16"/>
        <v>1.1012498644489222E-13</v>
      </c>
    </row>
    <row r="67" spans="2:17" ht="16.2" customHeight="1" thickBot="1" x14ac:dyDescent="0.35">
      <c r="B67" s="182" t="s">
        <v>13</v>
      </c>
      <c r="C67" s="183"/>
      <c r="D67" s="48">
        <f>D64</f>
        <v>1000</v>
      </c>
      <c r="E67" s="28"/>
      <c r="F67" s="29"/>
      <c r="G67" s="13"/>
      <c r="H67" s="197"/>
      <c r="J67" s="146">
        <f t="shared" si="9"/>
        <v>10954.342301288232</v>
      </c>
      <c r="K67" s="147">
        <f t="shared" si="10"/>
        <v>1.1012498644489222E-13</v>
      </c>
      <c r="L67" s="145">
        <f t="shared" si="11"/>
        <v>9.9112487800402995E-14</v>
      </c>
      <c r="M67" s="145">
        <f t="shared" si="12"/>
        <v>1.1012498644489223E-14</v>
      </c>
      <c r="N67" s="145">
        <f t="shared" si="13"/>
        <v>1.3214998373387066E-15</v>
      </c>
      <c r="O67" s="145">
        <f t="shared" si="14"/>
        <v>9.690998807150517E-15</v>
      </c>
      <c r="P67" s="145">
        <f t="shared" si="15"/>
        <v>9.6909988071505168E-17</v>
      </c>
      <c r="Q67" s="145">
        <f t="shared" si="16"/>
        <v>9.5940888190790119E-15</v>
      </c>
    </row>
    <row r="68" spans="2:17" ht="16.2" thickBot="1" x14ac:dyDescent="0.35">
      <c r="H68" s="197"/>
      <c r="J68" s="146">
        <f t="shared" si="9"/>
        <v>10954.342301288232</v>
      </c>
      <c r="K68" s="147">
        <f t="shared" si="10"/>
        <v>9.5940888190790119E-15</v>
      </c>
      <c r="L68" s="145">
        <f t="shared" si="11"/>
        <v>8.6346799371711102E-15</v>
      </c>
      <c r="M68" s="145">
        <f t="shared" si="12"/>
        <v>9.5940888190790127E-16</v>
      </c>
      <c r="N68" s="145">
        <f t="shared" si="13"/>
        <v>1.1512906582894816E-16</v>
      </c>
      <c r="O68" s="145">
        <f t="shared" si="14"/>
        <v>8.4427981607895308E-16</v>
      </c>
      <c r="P68" s="145">
        <f t="shared" si="15"/>
        <v>8.4427981607895313E-18</v>
      </c>
      <c r="Q68" s="145">
        <f t="shared" si="16"/>
        <v>8.3583701791816356E-16</v>
      </c>
    </row>
    <row r="69" spans="2:17" ht="16.2" thickBot="1" x14ac:dyDescent="0.35">
      <c r="B69" s="184" t="s">
        <v>25</v>
      </c>
      <c r="C69" s="186" t="s">
        <v>0</v>
      </c>
      <c r="D69" s="187"/>
      <c r="E69" s="187"/>
      <c r="F69" s="188"/>
      <c r="G69" s="189" t="s">
        <v>11</v>
      </c>
      <c r="H69" s="197"/>
      <c r="J69" s="146">
        <f t="shared" si="9"/>
        <v>10954.342301288232</v>
      </c>
      <c r="K69" s="147">
        <f t="shared" si="10"/>
        <v>8.3583701791816356E-16</v>
      </c>
      <c r="L69" s="145">
        <f t="shared" si="11"/>
        <v>7.5225331612634718E-16</v>
      </c>
      <c r="M69" s="145">
        <f t="shared" si="12"/>
        <v>8.3583701791816361E-17</v>
      </c>
      <c r="N69" s="145">
        <f t="shared" si="13"/>
        <v>1.0030044215017963E-17</v>
      </c>
      <c r="O69" s="145">
        <f t="shared" si="14"/>
        <v>7.3553657576798396E-17</v>
      </c>
      <c r="P69" s="145">
        <f t="shared" si="15"/>
        <v>7.3553657576798399E-19</v>
      </c>
      <c r="Q69" s="145">
        <f t="shared" si="16"/>
        <v>7.2818121001030419E-17</v>
      </c>
    </row>
    <row r="70" spans="2:17" ht="16.2" thickBot="1" x14ac:dyDescent="0.35">
      <c r="B70" s="178"/>
      <c r="C70" s="186" t="s">
        <v>1</v>
      </c>
      <c r="D70" s="188"/>
      <c r="E70" s="186" t="s">
        <v>2</v>
      </c>
      <c r="F70" s="188"/>
      <c r="G70" s="190"/>
      <c r="H70" s="197"/>
      <c r="J70" s="146">
        <f t="shared" si="9"/>
        <v>10954.342301288232</v>
      </c>
      <c r="K70" s="147">
        <f t="shared" si="10"/>
        <v>7.2818121001030419E-17</v>
      </c>
      <c r="L70" s="145">
        <f t="shared" si="11"/>
        <v>6.5536308900927383E-17</v>
      </c>
      <c r="M70" s="145">
        <f t="shared" si="12"/>
        <v>7.2818121001030419E-18</v>
      </c>
      <c r="N70" s="145">
        <f t="shared" si="13"/>
        <v>8.7381745201236495E-19</v>
      </c>
      <c r="O70" s="145">
        <f t="shared" si="14"/>
        <v>6.4079946480906765E-18</v>
      </c>
      <c r="P70" s="145">
        <f t="shared" si="15"/>
        <v>6.4079946480906762E-20</v>
      </c>
      <c r="Q70" s="145">
        <f t="shared" si="16"/>
        <v>6.3439147016097698E-18</v>
      </c>
    </row>
    <row r="71" spans="2:17" x14ac:dyDescent="0.3">
      <c r="B71" s="178"/>
      <c r="C71" s="21"/>
      <c r="D71" s="6"/>
      <c r="E71" s="9" t="s">
        <v>3</v>
      </c>
      <c r="F71" s="6">
        <f>F62</f>
        <v>10000</v>
      </c>
      <c r="G71" s="190"/>
      <c r="H71" s="197"/>
      <c r="J71" s="146">
        <f t="shared" si="9"/>
        <v>10954.342301288232</v>
      </c>
      <c r="K71" s="147">
        <f t="shared" si="10"/>
        <v>6.3439147016097698E-18</v>
      </c>
      <c r="L71" s="145">
        <f t="shared" si="11"/>
        <v>5.7095232314487927E-18</v>
      </c>
      <c r="M71" s="145">
        <f t="shared" si="12"/>
        <v>6.3439147016097705E-19</v>
      </c>
      <c r="N71" s="145">
        <f t="shared" si="13"/>
        <v>7.6126976419317241E-20</v>
      </c>
      <c r="O71" s="145">
        <f t="shared" si="14"/>
        <v>5.5826449374165978E-19</v>
      </c>
      <c r="P71" s="145">
        <f t="shared" si="15"/>
        <v>5.5826449374165983E-21</v>
      </c>
      <c r="Q71" s="145">
        <f t="shared" si="16"/>
        <v>5.5268184880424319E-19</v>
      </c>
    </row>
    <row r="72" spans="2:17" x14ac:dyDescent="0.3">
      <c r="B72" s="178"/>
      <c r="C72" s="25" t="s">
        <v>8</v>
      </c>
      <c r="D72" s="24">
        <f>D63</f>
        <v>10000</v>
      </c>
      <c r="E72" s="16" t="s">
        <v>9</v>
      </c>
      <c r="F72" s="17">
        <f>F63*(1-$D$41)</f>
        <v>880</v>
      </c>
      <c r="G72" s="190"/>
      <c r="H72" s="197"/>
      <c r="J72" s="146">
        <f t="shared" si="9"/>
        <v>10954.342301288232</v>
      </c>
      <c r="K72" s="147">
        <f t="shared" si="10"/>
        <v>5.5268184880424319E-19</v>
      </c>
      <c r="L72" s="145">
        <f t="shared" si="11"/>
        <v>4.9741366392381892E-19</v>
      </c>
      <c r="M72" s="145">
        <f t="shared" si="12"/>
        <v>5.5268184880424319E-20</v>
      </c>
      <c r="N72" s="145">
        <f t="shared" si="13"/>
        <v>6.6321821856509183E-21</v>
      </c>
      <c r="O72" s="145">
        <f t="shared" si="14"/>
        <v>4.8636002694773402E-20</v>
      </c>
      <c r="P72" s="145">
        <f t="shared" si="15"/>
        <v>4.8636002694773399E-22</v>
      </c>
      <c r="Q72" s="145">
        <f t="shared" si="16"/>
        <v>4.8149642667825669E-20</v>
      </c>
    </row>
    <row r="73" spans="2:17" x14ac:dyDescent="0.3">
      <c r="B73" s="178"/>
      <c r="C73" s="26" t="s">
        <v>21</v>
      </c>
      <c r="D73" s="17">
        <f>D64*(1-$D$41)</f>
        <v>880</v>
      </c>
      <c r="E73" s="2"/>
      <c r="F73" s="5"/>
      <c r="G73" s="190"/>
      <c r="H73" s="197"/>
      <c r="J73" s="146">
        <f t="shared" si="9"/>
        <v>10954.342301288232</v>
      </c>
      <c r="K73" s="147">
        <f t="shared" si="10"/>
        <v>4.8149642667825669E-20</v>
      </c>
      <c r="L73" s="145">
        <f t="shared" si="11"/>
        <v>4.3334678401043104E-20</v>
      </c>
      <c r="M73" s="145">
        <f t="shared" si="12"/>
        <v>4.8149642667825674E-21</v>
      </c>
      <c r="N73" s="145">
        <f t="shared" si="13"/>
        <v>5.777957120139081E-22</v>
      </c>
      <c r="O73" s="145">
        <f t="shared" si="14"/>
        <v>4.2371685547686596E-21</v>
      </c>
      <c r="P73" s="145">
        <f t="shared" si="15"/>
        <v>4.2371685547686597E-23</v>
      </c>
      <c r="Q73" s="145">
        <f t="shared" si="16"/>
        <v>4.1947968692209732E-21</v>
      </c>
    </row>
    <row r="74" spans="2:17" ht="16.2" thickBot="1" x14ac:dyDescent="0.35">
      <c r="B74" s="178"/>
      <c r="C74" s="44" t="s">
        <v>22</v>
      </c>
      <c r="D74" s="45">
        <v>0</v>
      </c>
      <c r="E74" s="1"/>
      <c r="F74" s="7"/>
      <c r="G74" s="190"/>
      <c r="H74" s="197"/>
      <c r="J74" s="146">
        <f t="shared" si="9"/>
        <v>10954.342301288232</v>
      </c>
      <c r="K74" s="147">
        <f t="shared" si="10"/>
        <v>4.1947968692209732E-21</v>
      </c>
      <c r="L74" s="145">
        <f t="shared" si="11"/>
        <v>3.7753171822988761E-21</v>
      </c>
      <c r="M74" s="145">
        <f t="shared" si="12"/>
        <v>4.1947968692209734E-22</v>
      </c>
      <c r="N74" s="145">
        <f t="shared" si="13"/>
        <v>5.033756243065168E-23</v>
      </c>
      <c r="O74" s="145">
        <f t="shared" si="14"/>
        <v>3.6914212449144568E-22</v>
      </c>
      <c r="P74" s="145">
        <f t="shared" si="15"/>
        <v>3.6914212449144571E-24</v>
      </c>
      <c r="Q74" s="145">
        <f t="shared" si="16"/>
        <v>3.6545070324653123E-22</v>
      </c>
    </row>
    <row r="75" spans="2:17" ht="16.2" thickBot="1" x14ac:dyDescent="0.35">
      <c r="B75" s="185"/>
      <c r="C75" s="10"/>
      <c r="D75" s="8">
        <f>SUM(D71:D74)</f>
        <v>10880</v>
      </c>
      <c r="E75" s="10"/>
      <c r="F75" s="8">
        <f>SUM(F71:F74)</f>
        <v>10880</v>
      </c>
      <c r="G75" s="191"/>
      <c r="H75" s="197"/>
      <c r="J75" s="146">
        <f t="shared" si="9"/>
        <v>10954.342301288232</v>
      </c>
      <c r="K75" s="147">
        <f t="shared" si="10"/>
        <v>3.6545070324653123E-22</v>
      </c>
      <c r="L75" s="145">
        <f t="shared" si="11"/>
        <v>3.2890563292187813E-22</v>
      </c>
      <c r="M75" s="145">
        <f t="shared" si="12"/>
        <v>3.6545070324653124E-23</v>
      </c>
      <c r="N75" s="145">
        <f t="shared" si="13"/>
        <v>4.3854084389583743E-24</v>
      </c>
      <c r="O75" s="145">
        <f t="shared" si="14"/>
        <v>3.2159661885694748E-23</v>
      </c>
      <c r="P75" s="145">
        <f t="shared" si="15"/>
        <v>3.2159661885694748E-25</v>
      </c>
      <c r="Q75" s="145">
        <f t="shared" si="16"/>
        <v>3.1838065266837803E-23</v>
      </c>
    </row>
    <row r="76" spans="2:17" ht="16.2" thickBot="1" x14ac:dyDescent="0.35">
      <c r="B76" s="182" t="s">
        <v>13</v>
      </c>
      <c r="C76" s="183"/>
      <c r="D76" s="48">
        <f>D73</f>
        <v>880</v>
      </c>
      <c r="E76" s="28"/>
      <c r="F76" s="29"/>
      <c r="G76" s="13"/>
      <c r="H76" s="197"/>
      <c r="J76" s="146">
        <f t="shared" si="9"/>
        <v>10954.342301288232</v>
      </c>
      <c r="K76" s="147">
        <f t="shared" si="10"/>
        <v>3.1838065266837803E-23</v>
      </c>
      <c r="L76" s="145">
        <f t="shared" si="11"/>
        <v>2.8654258740154025E-23</v>
      </c>
      <c r="M76" s="145">
        <f t="shared" si="12"/>
        <v>3.1838065266837806E-24</v>
      </c>
      <c r="N76" s="145">
        <f t="shared" si="13"/>
        <v>3.8205678320205364E-25</v>
      </c>
      <c r="O76" s="145">
        <f t="shared" si="14"/>
        <v>2.801749743481727E-24</v>
      </c>
      <c r="P76" s="145">
        <f t="shared" si="15"/>
        <v>2.8017497434817273E-26</v>
      </c>
      <c r="Q76" s="145">
        <f t="shared" si="16"/>
        <v>2.7737322460469096E-24</v>
      </c>
    </row>
    <row r="77" spans="2:17" ht="16.2" thickBot="1" x14ac:dyDescent="0.35">
      <c r="H77" s="197"/>
      <c r="J77" s="146">
        <f t="shared" si="9"/>
        <v>10954.342301288232</v>
      </c>
      <c r="K77" s="147">
        <f t="shared" si="10"/>
        <v>2.7737322460469096E-24</v>
      </c>
      <c r="L77" s="145">
        <f t="shared" si="11"/>
        <v>2.4963590214422188E-24</v>
      </c>
      <c r="M77" s="145">
        <f t="shared" si="12"/>
        <v>2.7737322460469097E-25</v>
      </c>
      <c r="N77" s="145">
        <f t="shared" si="13"/>
        <v>3.3284786952562916E-26</v>
      </c>
      <c r="O77" s="145">
        <f t="shared" si="14"/>
        <v>2.4408843765212805E-25</v>
      </c>
      <c r="P77" s="145">
        <f t="shared" si="15"/>
        <v>2.4408843765212805E-27</v>
      </c>
      <c r="Q77" s="145">
        <f t="shared" si="16"/>
        <v>2.4164755327560677E-25</v>
      </c>
    </row>
    <row r="78" spans="2:17" ht="16.2" thickBot="1" x14ac:dyDescent="0.35">
      <c r="B78" s="184" t="s">
        <v>25</v>
      </c>
      <c r="C78" s="186" t="s">
        <v>0</v>
      </c>
      <c r="D78" s="187"/>
      <c r="E78" s="187"/>
      <c r="F78" s="188"/>
      <c r="G78" s="189" t="s">
        <v>12</v>
      </c>
      <c r="H78" s="197"/>
      <c r="J78" s="146">
        <f t="shared" si="9"/>
        <v>10954.342301288232</v>
      </c>
      <c r="K78" s="147">
        <f t="shared" si="10"/>
        <v>2.4164755327560677E-25</v>
      </c>
      <c r="L78" s="145">
        <f t="shared" si="11"/>
        <v>2.1748279794804609E-25</v>
      </c>
      <c r="M78" s="145">
        <f t="shared" si="12"/>
        <v>2.4164755327560678E-26</v>
      </c>
      <c r="N78" s="145">
        <f t="shared" si="13"/>
        <v>2.8997706393072813E-27</v>
      </c>
      <c r="O78" s="145">
        <f t="shared" si="14"/>
        <v>2.1264984688253398E-26</v>
      </c>
      <c r="P78" s="145">
        <f t="shared" si="15"/>
        <v>2.1264984688253399E-28</v>
      </c>
      <c r="Q78" s="145">
        <f t="shared" si="16"/>
        <v>2.1052334841370865E-26</v>
      </c>
    </row>
    <row r="79" spans="2:17" ht="16.2" thickBot="1" x14ac:dyDescent="0.35">
      <c r="B79" s="178"/>
      <c r="C79" s="186" t="s">
        <v>1</v>
      </c>
      <c r="D79" s="188"/>
      <c r="E79" s="186" t="s">
        <v>2</v>
      </c>
      <c r="F79" s="188"/>
      <c r="G79" s="190"/>
      <c r="H79" s="197"/>
      <c r="J79" s="146">
        <f t="shared" si="9"/>
        <v>10954.342301288232</v>
      </c>
      <c r="K79" s="147">
        <f t="shared" si="10"/>
        <v>2.1052334841370865E-26</v>
      </c>
      <c r="L79" s="145">
        <f t="shared" si="11"/>
        <v>1.8947101357233778E-26</v>
      </c>
      <c r="M79" s="145">
        <f t="shared" si="12"/>
        <v>2.1052334841370867E-27</v>
      </c>
      <c r="N79" s="145">
        <f t="shared" si="13"/>
        <v>2.5262801809645042E-28</v>
      </c>
      <c r="O79" s="145">
        <f t="shared" si="14"/>
        <v>1.8526054660406365E-27</v>
      </c>
      <c r="P79" s="145">
        <f t="shared" si="15"/>
        <v>1.8526054660406365E-29</v>
      </c>
      <c r="Q79" s="145">
        <f t="shared" si="16"/>
        <v>1.83407941138023E-27</v>
      </c>
    </row>
    <row r="80" spans="2:17" x14ac:dyDescent="0.3">
      <c r="B80" s="178"/>
      <c r="C80" s="21"/>
      <c r="D80" s="6"/>
      <c r="E80" s="9" t="s">
        <v>3</v>
      </c>
      <c r="F80" s="6">
        <f>F71</f>
        <v>10000</v>
      </c>
      <c r="G80" s="190"/>
      <c r="H80" s="197"/>
      <c r="J80" s="146">
        <f t="shared" si="9"/>
        <v>10954.342301288232</v>
      </c>
      <c r="K80" s="147">
        <f t="shared" si="10"/>
        <v>1.83407941138023E-27</v>
      </c>
      <c r="L80" s="145">
        <f t="shared" si="11"/>
        <v>1.6506714702422071E-27</v>
      </c>
      <c r="M80" s="145">
        <f t="shared" si="12"/>
        <v>1.8340794113802302E-28</v>
      </c>
      <c r="N80" s="145">
        <f t="shared" si="13"/>
        <v>2.200895293656276E-29</v>
      </c>
      <c r="O80" s="145">
        <f t="shared" si="14"/>
        <v>1.6139898820146026E-28</v>
      </c>
      <c r="P80" s="145">
        <f t="shared" si="15"/>
        <v>1.6139898820146026E-30</v>
      </c>
      <c r="Q80" s="145">
        <f t="shared" si="16"/>
        <v>1.5978499831944566E-28</v>
      </c>
    </row>
    <row r="81" spans="2:17" x14ac:dyDescent="0.3">
      <c r="B81" s="178"/>
      <c r="C81" s="25" t="s">
        <v>8</v>
      </c>
      <c r="D81" s="24">
        <f>D72</f>
        <v>10000</v>
      </c>
      <c r="E81" s="14" t="s">
        <v>9</v>
      </c>
      <c r="F81" s="15">
        <f>F72</f>
        <v>880</v>
      </c>
      <c r="G81" s="190"/>
      <c r="H81" s="197"/>
      <c r="J81" s="146">
        <f t="shared" si="9"/>
        <v>10954.342301288232</v>
      </c>
      <c r="K81" s="147">
        <f t="shared" si="10"/>
        <v>1.5978499831944566E-28</v>
      </c>
      <c r="L81" s="145">
        <f t="shared" si="11"/>
        <v>1.438064984875011E-28</v>
      </c>
      <c r="M81" s="145">
        <f t="shared" si="12"/>
        <v>1.5978499831944568E-29</v>
      </c>
      <c r="N81" s="145">
        <f t="shared" si="13"/>
        <v>1.917419979833348E-30</v>
      </c>
      <c r="O81" s="145">
        <f t="shared" si="14"/>
        <v>1.4061079852111221E-29</v>
      </c>
      <c r="P81" s="145">
        <f t="shared" si="15"/>
        <v>1.4061079852111221E-31</v>
      </c>
      <c r="Q81" s="145">
        <f t="shared" si="16"/>
        <v>1.3920469053590109E-29</v>
      </c>
    </row>
    <row r="82" spans="2:17" x14ac:dyDescent="0.3">
      <c r="B82" s="178"/>
      <c r="C82" s="26" t="s">
        <v>21</v>
      </c>
      <c r="D82" s="27">
        <f>D73-(F72*$E$41)</f>
        <v>871.2</v>
      </c>
      <c r="E82" s="2"/>
      <c r="F82" s="5"/>
      <c r="G82" s="190"/>
      <c r="H82" s="197"/>
      <c r="J82" s="146">
        <f t="shared" si="9"/>
        <v>10954.342301288232</v>
      </c>
      <c r="K82" s="147">
        <f t="shared" si="10"/>
        <v>1.3920469053590109E-29</v>
      </c>
      <c r="L82" s="145">
        <f t="shared" si="11"/>
        <v>1.2528422148231098E-29</v>
      </c>
      <c r="M82" s="145">
        <f t="shared" si="12"/>
        <v>1.3920469053590109E-30</v>
      </c>
      <c r="N82" s="145">
        <f t="shared" si="13"/>
        <v>1.6704562864308131E-31</v>
      </c>
      <c r="O82" s="145">
        <f t="shared" si="14"/>
        <v>1.2250012767159295E-30</v>
      </c>
      <c r="P82" s="145">
        <f t="shared" si="15"/>
        <v>1.2250012767159296E-32</v>
      </c>
      <c r="Q82" s="145">
        <f t="shared" si="16"/>
        <v>1.2127512639487702E-30</v>
      </c>
    </row>
    <row r="83" spans="2:17" ht="16.2" thickBot="1" x14ac:dyDescent="0.35">
      <c r="B83" s="178"/>
      <c r="C83" s="32" t="s">
        <v>38</v>
      </c>
      <c r="D83" s="33">
        <f>F72*$E$41</f>
        <v>8.8000000000000007</v>
      </c>
      <c r="E83" s="30"/>
      <c r="F83" s="31"/>
      <c r="G83" s="190"/>
      <c r="H83" s="197"/>
      <c r="J83" s="146">
        <f t="shared" si="9"/>
        <v>10954.342301288232</v>
      </c>
      <c r="K83" s="147">
        <f t="shared" si="10"/>
        <v>1.2127512639487702E-30</v>
      </c>
      <c r="L83" s="145">
        <f t="shared" si="11"/>
        <v>1.0914761375538932E-30</v>
      </c>
      <c r="M83" s="145">
        <f t="shared" si="12"/>
        <v>1.2127512639487702E-31</v>
      </c>
      <c r="N83" s="145">
        <f t="shared" si="13"/>
        <v>1.4553015167385242E-32</v>
      </c>
      <c r="O83" s="145">
        <f t="shared" si="14"/>
        <v>1.0672211122749177E-31</v>
      </c>
      <c r="P83" s="145">
        <f t="shared" si="15"/>
        <v>1.0672211122749176E-33</v>
      </c>
      <c r="Q83" s="145">
        <f t="shared" si="16"/>
        <v>1.0565489011521684E-31</v>
      </c>
    </row>
    <row r="84" spans="2:17" ht="16.2" thickBot="1" x14ac:dyDescent="0.35">
      <c r="B84" s="185"/>
      <c r="C84" s="10"/>
      <c r="D84" s="8">
        <f>SUM(D80:D83)</f>
        <v>10880</v>
      </c>
      <c r="E84" s="10"/>
      <c r="F84" s="8">
        <f>SUM(F80:F83)</f>
        <v>10880</v>
      </c>
      <c r="G84" s="191"/>
      <c r="H84" s="197"/>
      <c r="J84" s="146">
        <f t="shared" si="9"/>
        <v>10954.342301288232</v>
      </c>
      <c r="K84" s="147">
        <f t="shared" si="10"/>
        <v>1.0565489011521684E-31</v>
      </c>
      <c r="L84" s="145">
        <f t="shared" si="11"/>
        <v>9.5089401103695158E-32</v>
      </c>
      <c r="M84" s="145">
        <f t="shared" si="12"/>
        <v>1.0565489011521685E-32</v>
      </c>
      <c r="N84" s="145">
        <f t="shared" si="13"/>
        <v>1.2678586813826023E-33</v>
      </c>
      <c r="O84" s="145">
        <f t="shared" si="14"/>
        <v>9.2976303301390835E-33</v>
      </c>
      <c r="P84" s="145">
        <f t="shared" si="15"/>
        <v>9.2976303301390838E-35</v>
      </c>
      <c r="Q84" s="145">
        <f t="shared" si="16"/>
        <v>9.2046540268376922E-33</v>
      </c>
    </row>
    <row r="85" spans="2:17" ht="16.2" thickBot="1" x14ac:dyDescent="0.35">
      <c r="B85" s="182" t="s">
        <v>13</v>
      </c>
      <c r="C85" s="183"/>
      <c r="D85" s="48">
        <f>D82</f>
        <v>871.2</v>
      </c>
      <c r="E85" s="28"/>
      <c r="F85" s="29"/>
      <c r="G85" s="13"/>
      <c r="H85" s="198"/>
      <c r="J85" s="146">
        <f t="shared" ref="J85:J125" si="17">J84+K85</f>
        <v>10954.342301288232</v>
      </c>
      <c r="K85" s="147">
        <f t="shared" ref="K85:K125" si="18">Q84</f>
        <v>9.2046540268376922E-33</v>
      </c>
      <c r="L85" s="145">
        <f t="shared" ref="L85:L125" si="19">K85*$L$49</f>
        <v>8.2841886241539227E-33</v>
      </c>
      <c r="M85" s="145">
        <f t="shared" ref="M85:M125" si="20">K85*$M$49</f>
        <v>9.2046540268376933E-34</v>
      </c>
      <c r="N85" s="145">
        <f t="shared" ref="N85:N125" si="21">M85*$N$49</f>
        <v>1.1045584832205231E-34</v>
      </c>
      <c r="O85" s="145">
        <f t="shared" ref="O85:O125" si="22">M85-N85</f>
        <v>8.1000955436171706E-34</v>
      </c>
      <c r="P85" s="145">
        <f t="shared" ref="P85:P125" si="23">O85*$P$49</f>
        <v>8.1000955436171714E-36</v>
      </c>
      <c r="Q85" s="145">
        <f t="shared" ref="Q85:Q125" si="24">O85-P85</f>
        <v>8.0190945881809989E-34</v>
      </c>
    </row>
    <row r="86" spans="2:17" ht="16.2" thickBot="1" x14ac:dyDescent="0.35">
      <c r="J86" s="146">
        <f t="shared" si="17"/>
        <v>10954.342301288232</v>
      </c>
      <c r="K86" s="147">
        <f t="shared" si="18"/>
        <v>8.0190945881809989E-34</v>
      </c>
      <c r="L86" s="145">
        <f t="shared" si="19"/>
        <v>7.217185129362899E-34</v>
      </c>
      <c r="M86" s="145">
        <f t="shared" si="20"/>
        <v>8.0190945881809989E-35</v>
      </c>
      <c r="N86" s="145">
        <f t="shared" si="21"/>
        <v>9.6229135058171981E-36</v>
      </c>
      <c r="O86" s="145">
        <f t="shared" si="22"/>
        <v>7.0568032375992787E-35</v>
      </c>
      <c r="P86" s="145">
        <f t="shared" si="23"/>
        <v>7.056803237599279E-37</v>
      </c>
      <c r="Q86" s="145">
        <f t="shared" si="24"/>
        <v>6.9862352052232854E-35</v>
      </c>
    </row>
    <row r="87" spans="2:17" ht="16.2" thickBot="1" x14ac:dyDescent="0.35">
      <c r="B87" s="184" t="s">
        <v>25</v>
      </c>
      <c r="C87" s="186" t="s">
        <v>0</v>
      </c>
      <c r="D87" s="187"/>
      <c r="E87" s="187"/>
      <c r="F87" s="188"/>
      <c r="G87" s="189" t="s">
        <v>19</v>
      </c>
      <c r="H87" s="199" t="s">
        <v>15</v>
      </c>
      <c r="J87" s="146">
        <f t="shared" si="17"/>
        <v>10954.342301288232</v>
      </c>
      <c r="K87" s="147">
        <f t="shared" si="18"/>
        <v>6.9862352052232854E-35</v>
      </c>
      <c r="L87" s="145">
        <f t="shared" si="19"/>
        <v>6.287611684700957E-35</v>
      </c>
      <c r="M87" s="145">
        <f t="shared" si="20"/>
        <v>6.9862352052232859E-36</v>
      </c>
      <c r="N87" s="145">
        <f t="shared" si="21"/>
        <v>8.3834822462679425E-37</v>
      </c>
      <c r="O87" s="145">
        <f t="shared" si="22"/>
        <v>6.1478869805964915E-36</v>
      </c>
      <c r="P87" s="145">
        <f t="shared" si="23"/>
        <v>6.1478869805964911E-38</v>
      </c>
      <c r="Q87" s="145">
        <f t="shared" si="24"/>
        <v>6.0864081107905261E-36</v>
      </c>
    </row>
    <row r="88" spans="2:17" ht="16.2" thickBot="1" x14ac:dyDescent="0.35">
      <c r="B88" s="178"/>
      <c r="C88" s="186" t="s">
        <v>1</v>
      </c>
      <c r="D88" s="188"/>
      <c r="E88" s="186" t="s">
        <v>2</v>
      </c>
      <c r="F88" s="188"/>
      <c r="G88" s="190"/>
      <c r="H88" s="200"/>
      <c r="J88" s="146">
        <f t="shared" si="17"/>
        <v>10954.342301288232</v>
      </c>
      <c r="K88" s="147">
        <f t="shared" si="18"/>
        <v>6.0864081107905261E-36</v>
      </c>
      <c r="L88" s="145">
        <f t="shared" si="19"/>
        <v>5.4777672997114733E-36</v>
      </c>
      <c r="M88" s="145">
        <f t="shared" si="20"/>
        <v>6.0864081107905266E-37</v>
      </c>
      <c r="N88" s="145">
        <f t="shared" si="21"/>
        <v>7.3036897329486312E-38</v>
      </c>
      <c r="O88" s="145">
        <f t="shared" si="22"/>
        <v>5.3560391374956635E-37</v>
      </c>
      <c r="P88" s="145">
        <f t="shared" si="23"/>
        <v>5.3560391374956637E-39</v>
      </c>
      <c r="Q88" s="145">
        <f t="shared" si="24"/>
        <v>5.3024787461207066E-37</v>
      </c>
    </row>
    <row r="89" spans="2:17" x14ac:dyDescent="0.3">
      <c r="B89" s="178"/>
      <c r="C89" s="25"/>
      <c r="D89" s="24"/>
      <c r="E89" s="9" t="s">
        <v>3</v>
      </c>
      <c r="F89" s="6">
        <f>F80</f>
        <v>10000</v>
      </c>
      <c r="G89" s="190"/>
      <c r="H89" s="200"/>
      <c r="J89" s="146">
        <f t="shared" si="17"/>
        <v>10954.342301288232</v>
      </c>
      <c r="K89" s="147">
        <f t="shared" si="18"/>
        <v>5.3024787461207066E-37</v>
      </c>
      <c r="L89" s="145">
        <f t="shared" si="19"/>
        <v>4.7722308715086361E-37</v>
      </c>
      <c r="M89" s="145">
        <f t="shared" si="20"/>
        <v>5.3024787461207068E-38</v>
      </c>
      <c r="N89" s="145">
        <f t="shared" si="21"/>
        <v>6.3629744953448473E-39</v>
      </c>
      <c r="O89" s="145">
        <f t="shared" si="22"/>
        <v>4.666181296586222E-38</v>
      </c>
      <c r="P89" s="145">
        <f t="shared" si="23"/>
        <v>4.6661812965862224E-40</v>
      </c>
      <c r="Q89" s="145">
        <f t="shared" si="24"/>
        <v>4.61951948362036E-38</v>
      </c>
    </row>
    <row r="90" spans="2:17" x14ac:dyDescent="0.3">
      <c r="B90" s="178"/>
      <c r="C90" s="25" t="s">
        <v>8</v>
      </c>
      <c r="D90" s="24">
        <f>D81</f>
        <v>10000</v>
      </c>
      <c r="E90" s="14" t="s">
        <v>9</v>
      </c>
      <c r="F90" s="15">
        <f>F81</f>
        <v>880</v>
      </c>
      <c r="G90" s="190"/>
      <c r="H90" s="200"/>
      <c r="J90" s="146">
        <f t="shared" si="17"/>
        <v>10954.342301288232</v>
      </c>
      <c r="K90" s="147">
        <f t="shared" si="18"/>
        <v>4.61951948362036E-38</v>
      </c>
      <c r="L90" s="145">
        <f t="shared" si="19"/>
        <v>4.1575675352583239E-38</v>
      </c>
      <c r="M90" s="145">
        <f t="shared" si="20"/>
        <v>4.6195194836203605E-39</v>
      </c>
      <c r="N90" s="145">
        <f t="shared" si="21"/>
        <v>5.5434233803444325E-40</v>
      </c>
      <c r="O90" s="145">
        <f t="shared" si="22"/>
        <v>4.0651771455859169E-39</v>
      </c>
      <c r="P90" s="145">
        <f t="shared" si="23"/>
        <v>4.0651771455859168E-41</v>
      </c>
      <c r="Q90" s="145">
        <f t="shared" si="24"/>
        <v>4.024525374130058E-39</v>
      </c>
    </row>
    <row r="91" spans="2:17" x14ac:dyDescent="0.3">
      <c r="B91" s="178"/>
      <c r="C91" s="26" t="s">
        <v>16</v>
      </c>
      <c r="D91" s="27">
        <f>D82</f>
        <v>871.2</v>
      </c>
      <c r="E91" s="16" t="s">
        <v>17</v>
      </c>
      <c r="F91" s="17">
        <f>D82</f>
        <v>871.2</v>
      </c>
      <c r="G91" s="190"/>
      <c r="H91" s="200"/>
      <c r="J91" s="146">
        <f t="shared" si="17"/>
        <v>10954.342301288232</v>
      </c>
      <c r="K91" s="147">
        <f t="shared" si="18"/>
        <v>4.024525374130058E-39</v>
      </c>
      <c r="L91" s="145">
        <f t="shared" si="19"/>
        <v>3.622072836717052E-39</v>
      </c>
      <c r="M91" s="145">
        <f t="shared" si="20"/>
        <v>4.0245253741300584E-40</v>
      </c>
      <c r="N91" s="145">
        <f t="shared" si="21"/>
        <v>4.82943044895607E-41</v>
      </c>
      <c r="O91" s="145">
        <f t="shared" si="22"/>
        <v>3.5415823292344514E-40</v>
      </c>
      <c r="P91" s="145">
        <f t="shared" si="23"/>
        <v>3.5415823292344517E-42</v>
      </c>
      <c r="Q91" s="145">
        <f t="shared" si="24"/>
        <v>3.5061665059421067E-40</v>
      </c>
    </row>
    <row r="92" spans="2:17" x14ac:dyDescent="0.3">
      <c r="B92" s="178"/>
      <c r="C92" s="30" t="s">
        <v>21</v>
      </c>
      <c r="D92" s="19">
        <f>D82</f>
        <v>871.2</v>
      </c>
      <c r="E92" s="2"/>
      <c r="F92" s="5"/>
      <c r="G92" s="190"/>
      <c r="H92" s="200"/>
      <c r="J92" s="146">
        <f t="shared" si="17"/>
        <v>10954.342301288232</v>
      </c>
      <c r="K92" s="147">
        <f t="shared" si="18"/>
        <v>3.5061665059421067E-40</v>
      </c>
      <c r="L92" s="145">
        <f t="shared" si="19"/>
        <v>3.155549855347896E-40</v>
      </c>
      <c r="M92" s="145">
        <f t="shared" si="20"/>
        <v>3.5061665059421067E-41</v>
      </c>
      <c r="N92" s="145">
        <f t="shared" si="21"/>
        <v>4.2073998071305281E-42</v>
      </c>
      <c r="O92" s="145">
        <f t="shared" si="22"/>
        <v>3.0854265252290541E-41</v>
      </c>
      <c r="P92" s="145">
        <f t="shared" si="23"/>
        <v>3.0854265252290542E-43</v>
      </c>
      <c r="Q92" s="145">
        <f t="shared" si="24"/>
        <v>3.0545722599767634E-41</v>
      </c>
    </row>
    <row r="93" spans="2:17" ht="16.2" thickBot="1" x14ac:dyDescent="0.35">
      <c r="B93" s="178"/>
      <c r="C93" s="30" t="s">
        <v>38</v>
      </c>
      <c r="D93" s="36">
        <f>D83</f>
        <v>8.8000000000000007</v>
      </c>
      <c r="E93" s="30"/>
      <c r="F93" s="31"/>
      <c r="G93" s="190"/>
      <c r="H93" s="200"/>
      <c r="J93" s="146">
        <f t="shared" si="17"/>
        <v>10954.342301288232</v>
      </c>
      <c r="K93" s="147">
        <f t="shared" si="18"/>
        <v>3.0545722599767634E-41</v>
      </c>
      <c r="L93" s="145">
        <f t="shared" si="19"/>
        <v>2.749115033979087E-41</v>
      </c>
      <c r="M93" s="145">
        <f t="shared" si="20"/>
        <v>3.0545722599767633E-42</v>
      </c>
      <c r="N93" s="145">
        <f t="shared" si="21"/>
        <v>3.6654867119721156E-43</v>
      </c>
      <c r="O93" s="145">
        <f t="shared" si="22"/>
        <v>2.6880235887795518E-42</v>
      </c>
      <c r="P93" s="145">
        <f t="shared" si="23"/>
        <v>2.688023588779552E-44</v>
      </c>
      <c r="Q93" s="145">
        <f t="shared" si="24"/>
        <v>2.6611433528917564E-42</v>
      </c>
    </row>
    <row r="94" spans="2:17" ht="16.2" thickBot="1" x14ac:dyDescent="0.35">
      <c r="B94" s="185"/>
      <c r="C94" s="10"/>
      <c r="D94" s="8">
        <f>SUM(D89:D93)</f>
        <v>11751.2</v>
      </c>
      <c r="E94" s="10"/>
      <c r="F94" s="8">
        <f>SUM(F89:F93)</f>
        <v>11751.2</v>
      </c>
      <c r="G94" s="191"/>
      <c r="H94" s="200"/>
      <c r="J94" s="146">
        <f t="shared" si="17"/>
        <v>10954.342301288232</v>
      </c>
      <c r="K94" s="147">
        <f t="shared" si="18"/>
        <v>2.6611433528917564E-42</v>
      </c>
      <c r="L94" s="145">
        <f t="shared" si="19"/>
        <v>2.3950290176025806E-42</v>
      </c>
      <c r="M94" s="145">
        <f t="shared" si="20"/>
        <v>2.6611433528917565E-43</v>
      </c>
      <c r="N94" s="145">
        <f t="shared" si="21"/>
        <v>3.1933720234701079E-44</v>
      </c>
      <c r="O94" s="145">
        <f t="shared" si="22"/>
        <v>2.3418061505447456E-43</v>
      </c>
      <c r="P94" s="145">
        <f t="shared" si="23"/>
        <v>2.3418061505447456E-45</v>
      </c>
      <c r="Q94" s="145">
        <f t="shared" si="24"/>
        <v>2.3183880890392983E-43</v>
      </c>
    </row>
    <row r="95" spans="2:17" ht="16.2" thickBot="1" x14ac:dyDescent="0.35">
      <c r="B95" s="182" t="s">
        <v>13</v>
      </c>
      <c r="C95" s="183"/>
      <c r="D95" s="48">
        <f>D92</f>
        <v>871.2</v>
      </c>
      <c r="E95" s="28"/>
      <c r="F95" s="29"/>
      <c r="G95" s="13"/>
      <c r="H95" s="200"/>
      <c r="J95" s="146">
        <f t="shared" si="17"/>
        <v>10954.342301288232</v>
      </c>
      <c r="K95" s="147">
        <f t="shared" si="18"/>
        <v>2.3183880890392983E-43</v>
      </c>
      <c r="L95" s="145">
        <f t="shared" si="19"/>
        <v>2.0865492801353687E-43</v>
      </c>
      <c r="M95" s="145">
        <f t="shared" si="20"/>
        <v>2.3183880890392984E-44</v>
      </c>
      <c r="N95" s="145">
        <f t="shared" si="21"/>
        <v>2.782065706847158E-45</v>
      </c>
      <c r="O95" s="145">
        <f t="shared" si="22"/>
        <v>2.0401815183545827E-44</v>
      </c>
      <c r="P95" s="145">
        <f t="shared" si="23"/>
        <v>2.0401815183545828E-46</v>
      </c>
      <c r="Q95" s="145">
        <f t="shared" si="24"/>
        <v>2.0197797031710369E-44</v>
      </c>
    </row>
    <row r="96" spans="2:17" ht="16.2" thickBot="1" x14ac:dyDescent="0.35">
      <c r="H96" s="200"/>
      <c r="J96" s="146">
        <f t="shared" si="17"/>
        <v>10954.342301288232</v>
      </c>
      <c r="K96" s="147">
        <f t="shared" si="18"/>
        <v>2.0197797031710369E-44</v>
      </c>
      <c r="L96" s="145">
        <f t="shared" si="19"/>
        <v>1.8178017328539334E-44</v>
      </c>
      <c r="M96" s="145">
        <f t="shared" si="20"/>
        <v>2.0197797031710369E-45</v>
      </c>
      <c r="N96" s="145">
        <f t="shared" si="21"/>
        <v>2.4237356438052442E-46</v>
      </c>
      <c r="O96" s="145">
        <f t="shared" si="22"/>
        <v>1.7774061387905124E-45</v>
      </c>
      <c r="P96" s="145">
        <f t="shared" si="23"/>
        <v>1.7774061387905125E-47</v>
      </c>
      <c r="Q96" s="145">
        <f t="shared" si="24"/>
        <v>1.7596320774026073E-45</v>
      </c>
    </row>
    <row r="97" spans="2:17" ht="16.2" thickBot="1" x14ac:dyDescent="0.35">
      <c r="B97" s="184" t="s">
        <v>26</v>
      </c>
      <c r="C97" s="186" t="s">
        <v>0</v>
      </c>
      <c r="D97" s="187"/>
      <c r="E97" s="187"/>
      <c r="F97" s="188"/>
      <c r="G97" s="189" t="s">
        <v>10</v>
      </c>
      <c r="H97" s="200"/>
      <c r="J97" s="146">
        <f t="shared" si="17"/>
        <v>10954.342301288232</v>
      </c>
      <c r="K97" s="147">
        <f t="shared" si="18"/>
        <v>1.7596320774026073E-45</v>
      </c>
      <c r="L97" s="145">
        <f t="shared" si="19"/>
        <v>1.5836688696623466E-45</v>
      </c>
      <c r="M97" s="145">
        <f t="shared" si="20"/>
        <v>1.7596320774026073E-46</v>
      </c>
      <c r="N97" s="145">
        <f t="shared" si="21"/>
        <v>2.1115584928831286E-47</v>
      </c>
      <c r="O97" s="145">
        <f t="shared" si="22"/>
        <v>1.5484762281142945E-46</v>
      </c>
      <c r="P97" s="145">
        <f t="shared" si="23"/>
        <v>1.5484762281142945E-48</v>
      </c>
      <c r="Q97" s="145">
        <f t="shared" si="24"/>
        <v>1.5329914658331515E-46</v>
      </c>
    </row>
    <row r="98" spans="2:17" ht="16.2" thickBot="1" x14ac:dyDescent="0.35">
      <c r="B98" s="178"/>
      <c r="C98" s="186" t="s">
        <v>1</v>
      </c>
      <c r="D98" s="188"/>
      <c r="E98" s="186" t="s">
        <v>2</v>
      </c>
      <c r="F98" s="188"/>
      <c r="G98" s="190"/>
      <c r="H98" s="200"/>
      <c r="J98" s="146">
        <f t="shared" si="17"/>
        <v>10954.342301288232</v>
      </c>
      <c r="K98" s="147">
        <f t="shared" si="18"/>
        <v>1.5329914658331515E-46</v>
      </c>
      <c r="L98" s="145">
        <f t="shared" si="19"/>
        <v>1.3796923192498364E-46</v>
      </c>
      <c r="M98" s="145">
        <f t="shared" si="20"/>
        <v>1.5329914658331516E-47</v>
      </c>
      <c r="N98" s="145">
        <f t="shared" si="21"/>
        <v>1.8395897589997818E-48</v>
      </c>
      <c r="O98" s="145">
        <f t="shared" si="22"/>
        <v>1.3490324899331734E-47</v>
      </c>
      <c r="P98" s="145">
        <f t="shared" si="23"/>
        <v>1.3490324899331735E-49</v>
      </c>
      <c r="Q98" s="145">
        <f t="shared" si="24"/>
        <v>1.3355421650338417E-47</v>
      </c>
    </row>
    <row r="99" spans="2:17" x14ac:dyDescent="0.3">
      <c r="B99" s="178"/>
      <c r="C99" s="21"/>
      <c r="D99" s="6"/>
      <c r="E99" s="9" t="s">
        <v>3</v>
      </c>
      <c r="F99" s="6">
        <f>F89</f>
        <v>10000</v>
      </c>
      <c r="G99" s="190"/>
      <c r="H99" s="200"/>
      <c r="J99" s="146">
        <f t="shared" si="17"/>
        <v>10954.342301288232</v>
      </c>
      <c r="K99" s="147">
        <f t="shared" si="18"/>
        <v>1.3355421650338417E-47</v>
      </c>
      <c r="L99" s="145">
        <f t="shared" si="19"/>
        <v>1.2019879485304576E-47</v>
      </c>
      <c r="M99" s="145">
        <f t="shared" si="20"/>
        <v>1.3355421650338418E-48</v>
      </c>
      <c r="N99" s="145">
        <f t="shared" si="21"/>
        <v>1.6026505980406101E-49</v>
      </c>
      <c r="O99" s="145">
        <f t="shared" si="22"/>
        <v>1.1752771052297808E-48</v>
      </c>
      <c r="P99" s="145">
        <f t="shared" si="23"/>
        <v>1.1752771052297808E-50</v>
      </c>
      <c r="Q99" s="145">
        <f t="shared" si="24"/>
        <v>1.163524334177483E-48</v>
      </c>
    </row>
    <row r="100" spans="2:17" x14ac:dyDescent="0.3">
      <c r="B100" s="178"/>
      <c r="C100" s="25" t="s">
        <v>8</v>
      </c>
      <c r="D100" s="24">
        <f>D90</f>
        <v>10000</v>
      </c>
      <c r="E100" s="34" t="s">
        <v>9</v>
      </c>
      <c r="F100" s="35">
        <f>F90</f>
        <v>880</v>
      </c>
      <c r="G100" s="190"/>
      <c r="H100" s="200"/>
      <c r="J100" s="146">
        <f t="shared" si="17"/>
        <v>10954.342301288232</v>
      </c>
      <c r="K100" s="147">
        <f t="shared" si="18"/>
        <v>1.163524334177483E-48</v>
      </c>
      <c r="L100" s="145">
        <f t="shared" si="19"/>
        <v>1.0471719007597348E-48</v>
      </c>
      <c r="M100" s="145">
        <f t="shared" si="20"/>
        <v>1.1635243341774831E-49</v>
      </c>
      <c r="N100" s="145">
        <f t="shared" si="21"/>
        <v>1.3962292010129797E-50</v>
      </c>
      <c r="O100" s="145">
        <f t="shared" si="22"/>
        <v>1.0239014140761852E-49</v>
      </c>
      <c r="P100" s="145">
        <f t="shared" si="23"/>
        <v>1.0239014140761852E-51</v>
      </c>
      <c r="Q100" s="145">
        <f t="shared" si="24"/>
        <v>1.0136623999354233E-49</v>
      </c>
    </row>
    <row r="101" spans="2:17" x14ac:dyDescent="0.3">
      <c r="B101" s="178"/>
      <c r="C101" s="25" t="s">
        <v>16</v>
      </c>
      <c r="D101" s="24">
        <f>D91</f>
        <v>871.2</v>
      </c>
      <c r="E101" s="16" t="s">
        <v>17</v>
      </c>
      <c r="F101" s="17">
        <f>F91*$C$41</f>
        <v>87.12</v>
      </c>
      <c r="G101" s="190"/>
      <c r="H101" s="200"/>
      <c r="J101" s="146">
        <f t="shared" si="17"/>
        <v>10954.342301288232</v>
      </c>
      <c r="K101" s="147">
        <f t="shared" si="18"/>
        <v>1.0136623999354233E-49</v>
      </c>
      <c r="L101" s="145">
        <f t="shared" si="19"/>
        <v>9.1229615994188091E-50</v>
      </c>
      <c r="M101" s="145">
        <f t="shared" si="20"/>
        <v>1.0136623999354233E-50</v>
      </c>
      <c r="N101" s="145">
        <f t="shared" si="21"/>
        <v>1.2163948799225079E-51</v>
      </c>
      <c r="O101" s="145">
        <f t="shared" si="22"/>
        <v>8.9202291194317251E-51</v>
      </c>
      <c r="P101" s="145">
        <f t="shared" si="23"/>
        <v>8.9202291194317261E-53</v>
      </c>
      <c r="Q101" s="145">
        <f t="shared" si="24"/>
        <v>8.8310268282374079E-51</v>
      </c>
    </row>
    <row r="102" spans="2:17" x14ac:dyDescent="0.3">
      <c r="B102" s="178"/>
      <c r="C102" s="32" t="s">
        <v>21</v>
      </c>
      <c r="D102" s="27">
        <f>D91*$C$41</f>
        <v>87.12</v>
      </c>
      <c r="E102" s="2"/>
      <c r="F102" s="5"/>
      <c r="G102" s="190"/>
      <c r="H102" s="200"/>
      <c r="J102" s="146">
        <f t="shared" si="17"/>
        <v>10954.342301288232</v>
      </c>
      <c r="K102" s="147">
        <f t="shared" si="18"/>
        <v>8.8310268282374079E-51</v>
      </c>
      <c r="L102" s="145">
        <f t="shared" si="19"/>
        <v>7.9479241454136673E-51</v>
      </c>
      <c r="M102" s="145">
        <f t="shared" si="20"/>
        <v>8.8310268282374082E-52</v>
      </c>
      <c r="N102" s="145">
        <f t="shared" si="21"/>
        <v>1.059723219388489E-52</v>
      </c>
      <c r="O102" s="145">
        <f t="shared" si="22"/>
        <v>7.7713036088489193E-52</v>
      </c>
      <c r="P102" s="145">
        <f t="shared" si="23"/>
        <v>7.7713036088489191E-54</v>
      </c>
      <c r="Q102" s="145">
        <f t="shared" si="24"/>
        <v>7.6935905727604294E-52</v>
      </c>
    </row>
    <row r="103" spans="2:17" ht="16.2" thickBot="1" x14ac:dyDescent="0.35">
      <c r="B103" s="178"/>
      <c r="C103" s="37" t="s">
        <v>38</v>
      </c>
      <c r="D103" s="38">
        <f>D93</f>
        <v>8.8000000000000007</v>
      </c>
      <c r="E103" s="30"/>
      <c r="F103" s="31"/>
      <c r="G103" s="190"/>
      <c r="H103" s="200"/>
      <c r="J103" s="146">
        <f t="shared" si="17"/>
        <v>10954.342301288232</v>
      </c>
      <c r="K103" s="147">
        <f t="shared" si="18"/>
        <v>7.6935905727604294E-52</v>
      </c>
      <c r="L103" s="145">
        <f t="shared" si="19"/>
        <v>6.9242315154843869E-52</v>
      </c>
      <c r="M103" s="145">
        <f t="shared" si="20"/>
        <v>7.6935905727604296E-53</v>
      </c>
      <c r="N103" s="145">
        <f t="shared" si="21"/>
        <v>9.232308687312515E-54</v>
      </c>
      <c r="O103" s="145">
        <f t="shared" si="22"/>
        <v>6.7703597040291778E-53</v>
      </c>
      <c r="P103" s="145">
        <f t="shared" si="23"/>
        <v>6.7703597040291777E-55</v>
      </c>
      <c r="Q103" s="145">
        <f t="shared" si="24"/>
        <v>6.702656106988886E-53</v>
      </c>
    </row>
    <row r="104" spans="2:17" ht="16.2" thickBot="1" x14ac:dyDescent="0.35">
      <c r="B104" s="185"/>
      <c r="C104" s="10"/>
      <c r="D104" s="8">
        <f>SUM(D99:D103)</f>
        <v>10967.12</v>
      </c>
      <c r="E104" s="10"/>
      <c r="F104" s="8">
        <f>SUM(F99:F103)</f>
        <v>10967.12</v>
      </c>
      <c r="G104" s="191"/>
      <c r="H104" s="200"/>
      <c r="J104" s="146">
        <f t="shared" si="17"/>
        <v>10954.342301288232</v>
      </c>
      <c r="K104" s="147">
        <f t="shared" si="18"/>
        <v>6.702656106988886E-53</v>
      </c>
      <c r="L104" s="145">
        <f t="shared" si="19"/>
        <v>6.032390496289998E-53</v>
      </c>
      <c r="M104" s="145">
        <f t="shared" si="20"/>
        <v>6.7026561069888863E-54</v>
      </c>
      <c r="N104" s="145">
        <f t="shared" si="21"/>
        <v>8.0431873283866636E-55</v>
      </c>
      <c r="O104" s="145">
        <f t="shared" si="22"/>
        <v>5.89833737415022E-54</v>
      </c>
      <c r="P104" s="145">
        <f t="shared" si="23"/>
        <v>5.8983373741502205E-56</v>
      </c>
      <c r="Q104" s="145">
        <f t="shared" si="24"/>
        <v>5.8393540004087183E-54</v>
      </c>
    </row>
    <row r="105" spans="2:17" ht="16.2" thickBot="1" x14ac:dyDescent="0.35">
      <c r="B105" s="182" t="s">
        <v>13</v>
      </c>
      <c r="C105" s="183"/>
      <c r="D105" s="48">
        <f>D102</f>
        <v>87.12</v>
      </c>
      <c r="E105" s="28"/>
      <c r="F105" s="29"/>
      <c r="G105" s="13"/>
      <c r="H105" s="200"/>
      <c r="J105" s="146">
        <f t="shared" si="17"/>
        <v>10954.342301288232</v>
      </c>
      <c r="K105" s="147">
        <f t="shared" si="18"/>
        <v>5.8393540004087183E-54</v>
      </c>
      <c r="L105" s="145">
        <f t="shared" si="19"/>
        <v>5.2554186003678461E-54</v>
      </c>
      <c r="M105" s="145">
        <f t="shared" si="20"/>
        <v>5.8393540004087189E-55</v>
      </c>
      <c r="N105" s="145">
        <f t="shared" si="21"/>
        <v>7.0072248004904626E-56</v>
      </c>
      <c r="O105" s="145">
        <f t="shared" si="22"/>
        <v>5.1386315203596725E-55</v>
      </c>
      <c r="P105" s="145">
        <f t="shared" si="23"/>
        <v>5.1386315203596726E-57</v>
      </c>
      <c r="Q105" s="145">
        <f t="shared" si="24"/>
        <v>5.087245205156076E-55</v>
      </c>
    </row>
    <row r="106" spans="2:17" ht="16.2" thickBot="1" x14ac:dyDescent="0.35">
      <c r="H106" s="200"/>
      <c r="J106" s="146">
        <f t="shared" si="17"/>
        <v>10954.342301288232</v>
      </c>
      <c r="K106" s="147">
        <f t="shared" si="18"/>
        <v>5.087245205156076E-55</v>
      </c>
      <c r="L106" s="145">
        <f t="shared" si="19"/>
        <v>4.5785206846404686E-55</v>
      </c>
      <c r="M106" s="145">
        <f t="shared" si="20"/>
        <v>5.0872452051560764E-56</v>
      </c>
      <c r="N106" s="145">
        <f t="shared" si="21"/>
        <v>6.1046942461872918E-57</v>
      </c>
      <c r="O106" s="145">
        <f t="shared" si="22"/>
        <v>4.4767757805373475E-56</v>
      </c>
      <c r="P106" s="145">
        <f t="shared" si="23"/>
        <v>4.4767757805373473E-58</v>
      </c>
      <c r="Q106" s="145">
        <f t="shared" si="24"/>
        <v>4.4320080227319736E-56</v>
      </c>
    </row>
    <row r="107" spans="2:17" ht="16.2" thickBot="1" x14ac:dyDescent="0.35">
      <c r="B107" s="184" t="s">
        <v>27</v>
      </c>
      <c r="C107" s="186" t="s">
        <v>0</v>
      </c>
      <c r="D107" s="187"/>
      <c r="E107" s="187"/>
      <c r="F107" s="188"/>
      <c r="G107" s="189" t="s">
        <v>11</v>
      </c>
      <c r="H107" s="200"/>
      <c r="J107" s="146">
        <f t="shared" si="17"/>
        <v>10954.342301288232</v>
      </c>
      <c r="K107" s="147">
        <f t="shared" si="18"/>
        <v>4.4320080227319736E-56</v>
      </c>
      <c r="L107" s="145">
        <f t="shared" si="19"/>
        <v>3.9888072204587761E-56</v>
      </c>
      <c r="M107" s="145">
        <f t="shared" si="20"/>
        <v>4.4320080227319739E-57</v>
      </c>
      <c r="N107" s="145">
        <f t="shared" si="21"/>
        <v>5.3184096272783684E-58</v>
      </c>
      <c r="O107" s="145">
        <f t="shared" si="22"/>
        <v>3.9001670600041369E-57</v>
      </c>
      <c r="P107" s="145">
        <f t="shared" si="23"/>
        <v>3.9001670600041369E-59</v>
      </c>
      <c r="Q107" s="145">
        <f t="shared" si="24"/>
        <v>3.8611653894040958E-57</v>
      </c>
    </row>
    <row r="108" spans="2:17" ht="16.2" thickBot="1" x14ac:dyDescent="0.35">
      <c r="B108" s="178"/>
      <c r="C108" s="186" t="s">
        <v>1</v>
      </c>
      <c r="D108" s="188"/>
      <c r="E108" s="186" t="s">
        <v>2</v>
      </c>
      <c r="F108" s="188"/>
      <c r="G108" s="190"/>
      <c r="H108" s="200"/>
      <c r="J108" s="146">
        <f t="shared" si="17"/>
        <v>10954.342301288232</v>
      </c>
      <c r="K108" s="147">
        <f t="shared" si="18"/>
        <v>3.8611653894040958E-57</v>
      </c>
      <c r="L108" s="145">
        <f t="shared" si="19"/>
        <v>3.4750488504636864E-57</v>
      </c>
      <c r="M108" s="145">
        <f t="shared" si="20"/>
        <v>3.8611653894040964E-58</v>
      </c>
      <c r="N108" s="145">
        <f t="shared" si="21"/>
        <v>4.6333984672849152E-59</v>
      </c>
      <c r="O108" s="145">
        <f t="shared" si="22"/>
        <v>3.3978255426756051E-58</v>
      </c>
      <c r="P108" s="145">
        <f t="shared" si="23"/>
        <v>3.3978255426756053E-60</v>
      </c>
      <c r="Q108" s="145">
        <f t="shared" si="24"/>
        <v>3.3638472872488493E-58</v>
      </c>
    </row>
    <row r="109" spans="2:17" x14ac:dyDescent="0.3">
      <c r="B109" s="178"/>
      <c r="C109" s="21"/>
      <c r="D109" s="6"/>
      <c r="E109" s="9" t="s">
        <v>3</v>
      </c>
      <c r="F109" s="6">
        <f>F99</f>
        <v>10000</v>
      </c>
      <c r="G109" s="190"/>
      <c r="H109" s="200"/>
      <c r="J109" s="146">
        <f t="shared" si="17"/>
        <v>10954.342301288232</v>
      </c>
      <c r="K109" s="147">
        <f t="shared" si="18"/>
        <v>3.3638472872488493E-58</v>
      </c>
      <c r="L109" s="145">
        <f t="shared" si="19"/>
        <v>3.0274625585239646E-58</v>
      </c>
      <c r="M109" s="145">
        <f t="shared" si="20"/>
        <v>3.3638472872488494E-59</v>
      </c>
      <c r="N109" s="145">
        <f t="shared" si="21"/>
        <v>4.0366167446986193E-60</v>
      </c>
      <c r="O109" s="145">
        <f t="shared" si="22"/>
        <v>2.9601856127789875E-59</v>
      </c>
      <c r="P109" s="145">
        <f t="shared" si="23"/>
        <v>2.9601856127789875E-61</v>
      </c>
      <c r="Q109" s="145">
        <f t="shared" si="24"/>
        <v>2.9305837566511977E-59</v>
      </c>
    </row>
    <row r="110" spans="2:17" x14ac:dyDescent="0.3">
      <c r="B110" s="178"/>
      <c r="C110" s="25" t="s">
        <v>8</v>
      </c>
      <c r="D110" s="24">
        <f>D100</f>
        <v>10000</v>
      </c>
      <c r="E110" s="14" t="s">
        <v>9</v>
      </c>
      <c r="F110" s="15">
        <f>F100</f>
        <v>880</v>
      </c>
      <c r="G110" s="190"/>
      <c r="H110" s="200"/>
      <c r="J110" s="146">
        <f t="shared" si="17"/>
        <v>10954.342301288232</v>
      </c>
      <c r="K110" s="147">
        <f t="shared" si="18"/>
        <v>2.9305837566511977E-59</v>
      </c>
      <c r="L110" s="145">
        <f t="shared" si="19"/>
        <v>2.6375253809860782E-59</v>
      </c>
      <c r="M110" s="145">
        <f t="shared" si="20"/>
        <v>2.9305837566511979E-60</v>
      </c>
      <c r="N110" s="145">
        <f t="shared" si="21"/>
        <v>3.5167005079814371E-61</v>
      </c>
      <c r="O110" s="145">
        <f t="shared" si="22"/>
        <v>2.5789137058530544E-60</v>
      </c>
      <c r="P110" s="145">
        <f t="shared" si="23"/>
        <v>2.5789137058530545E-62</v>
      </c>
      <c r="Q110" s="145">
        <f t="shared" si="24"/>
        <v>2.5531245687945238E-60</v>
      </c>
    </row>
    <row r="111" spans="2:17" x14ac:dyDescent="0.3">
      <c r="B111" s="178"/>
      <c r="C111" s="25" t="s">
        <v>18</v>
      </c>
      <c r="D111" s="24">
        <f>D101</f>
        <v>871.2</v>
      </c>
      <c r="E111" s="16" t="s">
        <v>17</v>
      </c>
      <c r="F111" s="17">
        <f>F101*(1-$D$41)</f>
        <v>76.665599999999998</v>
      </c>
      <c r="G111" s="190"/>
      <c r="H111" s="200"/>
      <c r="J111" s="146">
        <f t="shared" si="17"/>
        <v>10954.342301288232</v>
      </c>
      <c r="K111" s="147">
        <f t="shared" si="18"/>
        <v>2.5531245687945238E-60</v>
      </c>
      <c r="L111" s="145">
        <f t="shared" si="19"/>
        <v>2.2978121119150714E-60</v>
      </c>
      <c r="M111" s="145">
        <f t="shared" si="20"/>
        <v>2.553124568794524E-61</v>
      </c>
      <c r="N111" s="145">
        <f t="shared" si="21"/>
        <v>3.0637494825534288E-62</v>
      </c>
      <c r="O111" s="145">
        <f t="shared" si="22"/>
        <v>2.2467496205391811E-61</v>
      </c>
      <c r="P111" s="145">
        <f t="shared" si="23"/>
        <v>2.2467496205391811E-63</v>
      </c>
      <c r="Q111" s="145">
        <f t="shared" si="24"/>
        <v>2.2242821243337892E-61</v>
      </c>
    </row>
    <row r="112" spans="2:17" x14ac:dyDescent="0.3">
      <c r="B112" s="178"/>
      <c r="C112" s="32" t="s">
        <v>21</v>
      </c>
      <c r="D112" s="27">
        <f>D102*(1-$D$41)</f>
        <v>76.665599999999998</v>
      </c>
      <c r="E112" s="25"/>
      <c r="F112" s="15"/>
      <c r="G112" s="190"/>
      <c r="H112" s="200"/>
      <c r="J112" s="146">
        <f t="shared" si="17"/>
        <v>10954.342301288232</v>
      </c>
      <c r="K112" s="147">
        <f t="shared" si="18"/>
        <v>2.2242821243337892E-61</v>
      </c>
      <c r="L112" s="145">
        <f t="shared" si="19"/>
        <v>2.0018539119004104E-61</v>
      </c>
      <c r="M112" s="145">
        <f t="shared" si="20"/>
        <v>2.2242821243337891E-62</v>
      </c>
      <c r="N112" s="145">
        <f t="shared" si="21"/>
        <v>2.6691385492005471E-63</v>
      </c>
      <c r="O112" s="145">
        <f t="shared" si="22"/>
        <v>1.9573682694137344E-62</v>
      </c>
      <c r="P112" s="145">
        <f t="shared" si="23"/>
        <v>1.9573682694137343E-64</v>
      </c>
      <c r="Q112" s="145">
        <f t="shared" si="24"/>
        <v>1.9377945867195969E-62</v>
      </c>
    </row>
    <row r="113" spans="2:17" ht="16.2" thickBot="1" x14ac:dyDescent="0.35">
      <c r="B113" s="178"/>
      <c r="C113" s="37" t="s">
        <v>38</v>
      </c>
      <c r="D113" s="38">
        <f>D103</f>
        <v>8.8000000000000007</v>
      </c>
      <c r="E113" s="37"/>
      <c r="F113" s="39"/>
      <c r="G113" s="190"/>
      <c r="H113" s="200"/>
      <c r="J113" s="146">
        <f t="shared" si="17"/>
        <v>10954.342301288232</v>
      </c>
      <c r="K113" s="147">
        <f t="shared" si="18"/>
        <v>1.9377945867195969E-62</v>
      </c>
      <c r="L113" s="145">
        <f t="shared" si="19"/>
        <v>1.7440151280476373E-62</v>
      </c>
      <c r="M113" s="145">
        <f t="shared" si="20"/>
        <v>1.9377945867195971E-63</v>
      </c>
      <c r="N113" s="145">
        <f t="shared" si="21"/>
        <v>2.3253535040635164E-64</v>
      </c>
      <c r="O113" s="145">
        <f t="shared" si="22"/>
        <v>1.7052592363132456E-63</v>
      </c>
      <c r="P113" s="145">
        <f t="shared" si="23"/>
        <v>1.7052592363132457E-65</v>
      </c>
      <c r="Q113" s="145">
        <f t="shared" si="24"/>
        <v>1.6882066439501132E-63</v>
      </c>
    </row>
    <row r="114" spans="2:17" ht="16.2" thickBot="1" x14ac:dyDescent="0.35">
      <c r="B114" s="185"/>
      <c r="C114" s="10"/>
      <c r="D114" s="8">
        <f>SUM(D109:D113)</f>
        <v>10956.6656</v>
      </c>
      <c r="E114" s="10"/>
      <c r="F114" s="8">
        <f>SUM(F109:F113)</f>
        <v>10956.6656</v>
      </c>
      <c r="G114" s="191"/>
      <c r="H114" s="200"/>
      <c r="J114" s="146">
        <f t="shared" si="17"/>
        <v>10954.342301288232</v>
      </c>
      <c r="K114" s="147">
        <f t="shared" si="18"/>
        <v>1.6882066439501132E-63</v>
      </c>
      <c r="L114" s="145">
        <f t="shared" si="19"/>
        <v>1.5193859795551019E-63</v>
      </c>
      <c r="M114" s="145">
        <f t="shared" si="20"/>
        <v>1.6882066439501132E-64</v>
      </c>
      <c r="N114" s="145">
        <f t="shared" si="21"/>
        <v>2.0258479727401358E-65</v>
      </c>
      <c r="O114" s="145">
        <f t="shared" si="22"/>
        <v>1.4856218466760997E-64</v>
      </c>
      <c r="P114" s="145">
        <f t="shared" si="23"/>
        <v>1.4856218466760996E-66</v>
      </c>
      <c r="Q114" s="145">
        <f t="shared" si="24"/>
        <v>1.4707656282093387E-64</v>
      </c>
    </row>
    <row r="115" spans="2:17" ht="16.2" thickBot="1" x14ac:dyDescent="0.35">
      <c r="B115" s="182" t="s">
        <v>13</v>
      </c>
      <c r="C115" s="183"/>
      <c r="D115" s="48">
        <f>D112</f>
        <v>76.665599999999998</v>
      </c>
      <c r="E115" s="28"/>
      <c r="F115" s="29"/>
      <c r="G115" s="13"/>
      <c r="H115" s="200"/>
      <c r="J115" s="146">
        <f t="shared" si="17"/>
        <v>10954.342301288232</v>
      </c>
      <c r="K115" s="147">
        <f t="shared" si="18"/>
        <v>1.4707656282093387E-64</v>
      </c>
      <c r="L115" s="145">
        <f t="shared" si="19"/>
        <v>1.3236890653884049E-64</v>
      </c>
      <c r="M115" s="145">
        <f t="shared" si="20"/>
        <v>1.4707656282093387E-65</v>
      </c>
      <c r="N115" s="145">
        <f t="shared" si="21"/>
        <v>1.7649187538512064E-66</v>
      </c>
      <c r="O115" s="145">
        <f t="shared" si="22"/>
        <v>1.2942737528242181E-65</v>
      </c>
      <c r="P115" s="145">
        <f t="shared" si="23"/>
        <v>1.2942737528242181E-67</v>
      </c>
      <c r="Q115" s="145">
        <f t="shared" si="24"/>
        <v>1.2813310152959759E-65</v>
      </c>
    </row>
    <row r="116" spans="2:17" ht="16.2" thickBot="1" x14ac:dyDescent="0.35">
      <c r="H116" s="200"/>
      <c r="J116" s="146">
        <f t="shared" si="17"/>
        <v>10954.342301288232</v>
      </c>
      <c r="K116" s="147">
        <f t="shared" si="18"/>
        <v>1.2813310152959759E-65</v>
      </c>
      <c r="L116" s="145">
        <f t="shared" si="19"/>
        <v>1.1531979137663783E-65</v>
      </c>
      <c r="M116" s="145">
        <f t="shared" si="20"/>
        <v>1.2813310152959758E-66</v>
      </c>
      <c r="N116" s="145">
        <f t="shared" si="21"/>
        <v>1.5375972183551709E-67</v>
      </c>
      <c r="O116" s="145">
        <f t="shared" si="22"/>
        <v>1.1275712934604587E-66</v>
      </c>
      <c r="P116" s="145">
        <f t="shared" si="23"/>
        <v>1.1275712934604586E-68</v>
      </c>
      <c r="Q116" s="145">
        <f t="shared" si="24"/>
        <v>1.1162955805258541E-66</v>
      </c>
    </row>
    <row r="117" spans="2:17" ht="16.2" thickBot="1" x14ac:dyDescent="0.35">
      <c r="B117" s="184" t="s">
        <v>27</v>
      </c>
      <c r="C117" s="186" t="s">
        <v>0</v>
      </c>
      <c r="D117" s="187"/>
      <c r="E117" s="187"/>
      <c r="F117" s="188"/>
      <c r="G117" s="189" t="s">
        <v>12</v>
      </c>
      <c r="H117" s="200"/>
      <c r="J117" s="146">
        <f t="shared" si="17"/>
        <v>10954.342301288232</v>
      </c>
      <c r="K117" s="147">
        <f t="shared" si="18"/>
        <v>1.1162955805258541E-66</v>
      </c>
      <c r="L117" s="145">
        <f t="shared" si="19"/>
        <v>1.0046660224732688E-66</v>
      </c>
      <c r="M117" s="145">
        <f t="shared" si="20"/>
        <v>1.1162955805258542E-67</v>
      </c>
      <c r="N117" s="145">
        <f t="shared" si="21"/>
        <v>1.339554696631025E-68</v>
      </c>
      <c r="O117" s="145">
        <f t="shared" si="22"/>
        <v>9.823401108627518E-68</v>
      </c>
      <c r="P117" s="145">
        <f t="shared" si="23"/>
        <v>9.8234011086275184E-70</v>
      </c>
      <c r="Q117" s="145">
        <f t="shared" si="24"/>
        <v>9.7251670975412421E-68</v>
      </c>
    </row>
    <row r="118" spans="2:17" ht="16.2" thickBot="1" x14ac:dyDescent="0.35">
      <c r="B118" s="178"/>
      <c r="C118" s="186" t="s">
        <v>1</v>
      </c>
      <c r="D118" s="188"/>
      <c r="E118" s="186" t="s">
        <v>2</v>
      </c>
      <c r="F118" s="188"/>
      <c r="G118" s="190"/>
      <c r="H118" s="200"/>
      <c r="J118" s="146">
        <f t="shared" si="17"/>
        <v>10954.342301288232</v>
      </c>
      <c r="K118" s="147">
        <f t="shared" si="18"/>
        <v>9.7251670975412421E-68</v>
      </c>
      <c r="L118" s="145">
        <f t="shared" si="19"/>
        <v>8.7526503877871175E-68</v>
      </c>
      <c r="M118" s="145">
        <f t="shared" si="20"/>
        <v>9.7251670975412433E-69</v>
      </c>
      <c r="N118" s="145">
        <f t="shared" si="21"/>
        <v>1.1670200517049491E-69</v>
      </c>
      <c r="O118" s="145">
        <f t="shared" si="22"/>
        <v>8.5581470458362945E-69</v>
      </c>
      <c r="P118" s="145">
        <f t="shared" si="23"/>
        <v>8.5581470458362948E-71</v>
      </c>
      <c r="Q118" s="145">
        <f t="shared" si="24"/>
        <v>8.472565575377932E-69</v>
      </c>
    </row>
    <row r="119" spans="2:17" x14ac:dyDescent="0.3">
      <c r="B119" s="178"/>
      <c r="C119" s="21"/>
      <c r="D119" s="6"/>
      <c r="E119" s="9" t="s">
        <v>3</v>
      </c>
      <c r="F119" s="6">
        <f>F109</f>
        <v>10000</v>
      </c>
      <c r="G119" s="190"/>
      <c r="H119" s="200"/>
      <c r="J119" s="146">
        <f t="shared" si="17"/>
        <v>10954.342301288232</v>
      </c>
      <c r="K119" s="147">
        <f t="shared" si="18"/>
        <v>8.472565575377932E-69</v>
      </c>
      <c r="L119" s="145">
        <f t="shared" si="19"/>
        <v>7.6253090178401385E-69</v>
      </c>
      <c r="M119" s="145">
        <f t="shared" si="20"/>
        <v>8.4725655753779325E-70</v>
      </c>
      <c r="N119" s="145">
        <f t="shared" si="21"/>
        <v>1.0167078690453519E-70</v>
      </c>
      <c r="O119" s="145">
        <f t="shared" si="22"/>
        <v>7.4558577063325808E-70</v>
      </c>
      <c r="P119" s="145">
        <f t="shared" si="23"/>
        <v>7.4558577063325815E-72</v>
      </c>
      <c r="Q119" s="145">
        <f t="shared" si="24"/>
        <v>7.3812991292692552E-70</v>
      </c>
    </row>
    <row r="120" spans="2:17" x14ac:dyDescent="0.3">
      <c r="B120" s="178"/>
      <c r="C120" s="25" t="s">
        <v>8</v>
      </c>
      <c r="D120" s="24">
        <f>D110</f>
        <v>10000</v>
      </c>
      <c r="E120" s="14" t="s">
        <v>9</v>
      </c>
      <c r="F120" s="15">
        <f>F110</f>
        <v>880</v>
      </c>
      <c r="G120" s="190"/>
      <c r="H120" s="200"/>
      <c r="J120" s="146">
        <f t="shared" si="17"/>
        <v>10954.342301288232</v>
      </c>
      <c r="K120" s="147">
        <f t="shared" si="18"/>
        <v>7.3812991292692552E-70</v>
      </c>
      <c r="L120" s="145">
        <f t="shared" si="19"/>
        <v>6.6431692163423293E-70</v>
      </c>
      <c r="M120" s="145">
        <f t="shared" si="20"/>
        <v>7.3812991292692558E-71</v>
      </c>
      <c r="N120" s="145">
        <f t="shared" si="21"/>
        <v>8.8575589551231066E-72</v>
      </c>
      <c r="O120" s="145">
        <f t="shared" si="22"/>
        <v>6.495543233756945E-71</v>
      </c>
      <c r="P120" s="145">
        <f t="shared" si="23"/>
        <v>6.4955432337569446E-73</v>
      </c>
      <c r="Q120" s="145">
        <f t="shared" si="24"/>
        <v>6.4305878014193759E-71</v>
      </c>
    </row>
    <row r="121" spans="2:17" x14ac:dyDescent="0.3">
      <c r="B121" s="178"/>
      <c r="C121" s="40" t="s">
        <v>18</v>
      </c>
      <c r="D121" s="41">
        <f>D111</f>
        <v>871.2</v>
      </c>
      <c r="E121" s="34" t="s">
        <v>17</v>
      </c>
      <c r="F121" s="35">
        <f>F111</f>
        <v>76.665599999999998</v>
      </c>
      <c r="G121" s="190"/>
      <c r="H121" s="200"/>
      <c r="J121" s="146">
        <f t="shared" si="17"/>
        <v>10954.342301288232</v>
      </c>
      <c r="K121" s="147">
        <f t="shared" si="18"/>
        <v>6.4305878014193759E-71</v>
      </c>
      <c r="L121" s="145">
        <f t="shared" si="19"/>
        <v>5.7875290212774388E-71</v>
      </c>
      <c r="M121" s="145">
        <f t="shared" si="20"/>
        <v>6.4305878014193761E-72</v>
      </c>
      <c r="N121" s="145">
        <f t="shared" si="21"/>
        <v>7.7167053617032504E-73</v>
      </c>
      <c r="O121" s="145">
        <f t="shared" si="22"/>
        <v>5.6589172652490508E-72</v>
      </c>
      <c r="P121" s="145">
        <f t="shared" si="23"/>
        <v>5.6589172652490507E-74</v>
      </c>
      <c r="Q121" s="145">
        <f t="shared" si="24"/>
        <v>5.6023280925965598E-72</v>
      </c>
    </row>
    <row r="122" spans="2:17" x14ac:dyDescent="0.3">
      <c r="B122" s="178"/>
      <c r="C122" s="32" t="s">
        <v>21</v>
      </c>
      <c r="D122" s="22">
        <f>D112-(F111*$E$41)</f>
        <v>75.898944</v>
      </c>
      <c r="E122" s="40"/>
      <c r="F122" s="35"/>
      <c r="G122" s="190"/>
      <c r="H122" s="200"/>
      <c r="J122" s="146">
        <f t="shared" si="17"/>
        <v>10954.342301288232</v>
      </c>
      <c r="K122" s="147">
        <f t="shared" si="18"/>
        <v>5.6023280925965598E-72</v>
      </c>
      <c r="L122" s="145">
        <f t="shared" si="19"/>
        <v>5.0420952833369045E-72</v>
      </c>
      <c r="M122" s="145">
        <f t="shared" si="20"/>
        <v>5.6023280925965601E-73</v>
      </c>
      <c r="N122" s="145">
        <f t="shared" si="21"/>
        <v>6.7227937111158715E-74</v>
      </c>
      <c r="O122" s="145">
        <f t="shared" si="22"/>
        <v>4.9300487214849728E-73</v>
      </c>
      <c r="P122" s="145">
        <f t="shared" si="23"/>
        <v>4.9300487214849726E-75</v>
      </c>
      <c r="Q122" s="145">
        <f t="shared" si="24"/>
        <v>4.8807482342701229E-73</v>
      </c>
    </row>
    <row r="123" spans="2:17" ht="16.2" thickBot="1" x14ac:dyDescent="0.35">
      <c r="B123" s="178"/>
      <c r="C123" s="42" t="s">
        <v>38</v>
      </c>
      <c r="D123" s="43">
        <f>D113+(F111*$E$41)</f>
        <v>9.566656</v>
      </c>
      <c r="E123" s="37"/>
      <c r="F123" s="39"/>
      <c r="G123" s="190"/>
      <c r="H123" s="200"/>
      <c r="J123" s="146">
        <f t="shared" si="17"/>
        <v>10954.342301288232</v>
      </c>
      <c r="K123" s="147">
        <f t="shared" si="18"/>
        <v>4.8807482342701229E-73</v>
      </c>
      <c r="L123" s="145">
        <f t="shared" si="19"/>
        <v>4.3926734108431107E-73</v>
      </c>
      <c r="M123" s="145">
        <f t="shared" si="20"/>
        <v>4.8807482342701231E-74</v>
      </c>
      <c r="N123" s="145">
        <f t="shared" si="21"/>
        <v>5.8568978811241472E-75</v>
      </c>
      <c r="O123" s="145">
        <f t="shared" si="22"/>
        <v>4.2950584461577087E-74</v>
      </c>
      <c r="P123" s="145">
        <f t="shared" si="23"/>
        <v>4.2950584461577086E-76</v>
      </c>
      <c r="Q123" s="145">
        <f t="shared" si="24"/>
        <v>4.2521078616961315E-74</v>
      </c>
    </row>
    <row r="124" spans="2:17" ht="16.2" thickBot="1" x14ac:dyDescent="0.35">
      <c r="B124" s="185"/>
      <c r="C124" s="10"/>
      <c r="D124" s="8">
        <f>SUM(D119:D123)</f>
        <v>10956.665600000002</v>
      </c>
      <c r="E124" s="10"/>
      <c r="F124" s="8">
        <f>SUM(F119:F123)</f>
        <v>10956.6656</v>
      </c>
      <c r="G124" s="191"/>
      <c r="H124" s="200"/>
      <c r="J124" s="146">
        <f t="shared" si="17"/>
        <v>10954.342301288232</v>
      </c>
      <c r="K124" s="147">
        <f t="shared" si="18"/>
        <v>4.2521078616961315E-74</v>
      </c>
      <c r="L124" s="145">
        <f t="shared" si="19"/>
        <v>3.8268970755265181E-74</v>
      </c>
      <c r="M124" s="145">
        <f t="shared" si="20"/>
        <v>4.2521078616961319E-75</v>
      </c>
      <c r="N124" s="145">
        <f t="shared" si="21"/>
        <v>5.1025294340353583E-76</v>
      </c>
      <c r="O124" s="145">
        <f t="shared" si="22"/>
        <v>3.741854918292596E-75</v>
      </c>
      <c r="P124" s="145">
        <f t="shared" si="23"/>
        <v>3.7418549182925964E-77</v>
      </c>
      <c r="Q124" s="145">
        <f t="shared" si="24"/>
        <v>3.7044363691096699E-75</v>
      </c>
    </row>
    <row r="125" spans="2:17" ht="16.2" thickBot="1" x14ac:dyDescent="0.35">
      <c r="B125" s="182" t="s">
        <v>13</v>
      </c>
      <c r="C125" s="183"/>
      <c r="D125" s="48">
        <f>D122</f>
        <v>75.898944</v>
      </c>
      <c r="E125" s="28"/>
      <c r="F125" s="29"/>
      <c r="G125" s="13"/>
      <c r="H125" s="201"/>
      <c r="J125" s="146">
        <f t="shared" si="17"/>
        <v>10954.342301288232</v>
      </c>
      <c r="K125" s="147">
        <f t="shared" si="18"/>
        <v>3.7044363691096699E-75</v>
      </c>
      <c r="L125" s="145">
        <f t="shared" si="19"/>
        <v>3.3339927321987031E-75</v>
      </c>
      <c r="M125" s="145">
        <f t="shared" si="20"/>
        <v>3.7044363691096699E-76</v>
      </c>
      <c r="N125" s="145">
        <f t="shared" si="21"/>
        <v>4.4453236429316034E-77</v>
      </c>
      <c r="O125" s="145">
        <f t="shared" si="22"/>
        <v>3.2599040048165097E-76</v>
      </c>
      <c r="P125" s="145">
        <f t="shared" si="23"/>
        <v>3.25990400481651E-78</v>
      </c>
      <c r="Q125" s="145">
        <f t="shared" si="24"/>
        <v>3.2273049647683444E-76</v>
      </c>
    </row>
    <row r="126" spans="2:17" ht="16.2" thickBot="1" x14ac:dyDescent="0.35">
      <c r="J126" s="146">
        <f t="shared" ref="J126:J137" si="25">J125+K126</f>
        <v>10954.342301288232</v>
      </c>
      <c r="K126" s="147">
        <f t="shared" ref="K126:K137" si="26">Q125</f>
        <v>3.2273049647683444E-76</v>
      </c>
      <c r="L126" s="145">
        <f t="shared" ref="L126:L137" si="27">K126*$L$49</f>
        <v>2.9045744682915103E-76</v>
      </c>
      <c r="M126" s="145">
        <f t="shared" ref="M126:M137" si="28">K126*$M$49</f>
        <v>3.2273049647683444E-77</v>
      </c>
      <c r="N126" s="145">
        <f t="shared" ref="N126:N137" si="29">M126*$N$49</f>
        <v>3.8727659577220134E-78</v>
      </c>
      <c r="O126" s="145">
        <f t="shared" ref="O126:O137" si="30">M126-N126</f>
        <v>2.8400283689961433E-77</v>
      </c>
      <c r="P126" s="145">
        <f t="shared" ref="P126:P137" si="31">O126*$P$49</f>
        <v>2.8400283689961434E-79</v>
      </c>
      <c r="Q126" s="145">
        <f t="shared" ref="Q126:Q137" si="32">O126-P126</f>
        <v>2.8116280853061818E-77</v>
      </c>
    </row>
    <row r="127" spans="2:17" ht="16.2" thickTop="1" x14ac:dyDescent="0.3">
      <c r="B127" s="76"/>
      <c r="C127" s="77"/>
      <c r="D127" s="77" t="s">
        <v>20</v>
      </c>
      <c r="E127" s="77"/>
      <c r="F127" s="77"/>
      <c r="G127" s="78"/>
      <c r="H127" s="202" t="s">
        <v>96</v>
      </c>
      <c r="J127" s="146">
        <f t="shared" si="25"/>
        <v>10954.342301288232</v>
      </c>
      <c r="K127" s="147">
        <f t="shared" si="26"/>
        <v>2.8116280853061818E-77</v>
      </c>
      <c r="L127" s="145">
        <f t="shared" si="27"/>
        <v>2.5304652767755636E-77</v>
      </c>
      <c r="M127" s="145">
        <f t="shared" si="28"/>
        <v>2.8116280853061822E-78</v>
      </c>
      <c r="N127" s="145">
        <f t="shared" si="29"/>
        <v>3.3739537023674187E-79</v>
      </c>
      <c r="O127" s="145">
        <f t="shared" si="30"/>
        <v>2.4742327150694405E-78</v>
      </c>
      <c r="P127" s="145">
        <f t="shared" si="31"/>
        <v>2.4742327150694406E-80</v>
      </c>
      <c r="Q127" s="145">
        <f t="shared" si="32"/>
        <v>2.4494903879187461E-78</v>
      </c>
    </row>
    <row r="128" spans="2:17" x14ac:dyDescent="0.3">
      <c r="B128" s="90"/>
      <c r="C128" s="66"/>
      <c r="D128" s="66"/>
      <c r="E128" s="66"/>
      <c r="F128" s="66"/>
      <c r="G128" s="67"/>
      <c r="H128" s="203"/>
      <c r="J128" s="146">
        <f t="shared" si="25"/>
        <v>10954.342301288232</v>
      </c>
      <c r="K128" s="147">
        <f t="shared" si="26"/>
        <v>2.4494903879187461E-78</v>
      </c>
      <c r="L128" s="145">
        <f t="shared" si="27"/>
        <v>2.2045413491268717E-78</v>
      </c>
      <c r="M128" s="145">
        <f t="shared" si="28"/>
        <v>2.4494903879187462E-79</v>
      </c>
      <c r="N128" s="145">
        <f t="shared" si="29"/>
        <v>2.9393884655024953E-80</v>
      </c>
      <c r="O128" s="145">
        <f t="shared" si="30"/>
        <v>2.1555515413684967E-79</v>
      </c>
      <c r="P128" s="145">
        <f t="shared" si="31"/>
        <v>2.1555515413684966E-81</v>
      </c>
      <c r="Q128" s="145">
        <f t="shared" si="32"/>
        <v>2.1339960259548116E-79</v>
      </c>
    </row>
    <row r="129" spans="2:17" x14ac:dyDescent="0.3">
      <c r="B129" s="90"/>
      <c r="C129" s="66"/>
      <c r="D129" s="66"/>
      <c r="E129" s="66"/>
      <c r="F129" s="66"/>
      <c r="G129" s="67"/>
      <c r="H129" s="203"/>
      <c r="J129" s="146">
        <f t="shared" si="25"/>
        <v>10954.342301288232</v>
      </c>
      <c r="K129" s="147">
        <f t="shared" si="26"/>
        <v>2.1339960259548116E-79</v>
      </c>
      <c r="L129" s="145">
        <f t="shared" si="27"/>
        <v>1.9205964233593304E-79</v>
      </c>
      <c r="M129" s="145">
        <f t="shared" si="28"/>
        <v>2.1339960259548118E-80</v>
      </c>
      <c r="N129" s="145">
        <f t="shared" si="29"/>
        <v>2.5607952311457742E-81</v>
      </c>
      <c r="O129" s="145">
        <f t="shared" si="30"/>
        <v>1.8779165028402344E-80</v>
      </c>
      <c r="P129" s="145">
        <f t="shared" si="31"/>
        <v>1.8779165028402345E-82</v>
      </c>
      <c r="Q129" s="145">
        <f t="shared" si="32"/>
        <v>1.8591373378118322E-80</v>
      </c>
    </row>
    <row r="130" spans="2:17" x14ac:dyDescent="0.3">
      <c r="B130" s="90"/>
      <c r="C130" s="66"/>
      <c r="D130" s="66"/>
      <c r="E130" s="66"/>
      <c r="F130" s="66"/>
      <c r="G130" s="67"/>
      <c r="H130" s="203"/>
      <c r="J130" s="146">
        <f t="shared" si="25"/>
        <v>10954.342301288232</v>
      </c>
      <c r="K130" s="147">
        <f t="shared" si="26"/>
        <v>1.8591373378118322E-80</v>
      </c>
      <c r="L130" s="145">
        <f t="shared" si="27"/>
        <v>1.673223604030649E-80</v>
      </c>
      <c r="M130" s="145">
        <f t="shared" si="28"/>
        <v>1.8591373378118324E-81</v>
      </c>
      <c r="N130" s="145">
        <f t="shared" si="29"/>
        <v>2.2309648053741988E-82</v>
      </c>
      <c r="O130" s="145">
        <f t="shared" si="30"/>
        <v>1.6360408572744125E-81</v>
      </c>
      <c r="P130" s="145">
        <f t="shared" si="31"/>
        <v>1.6360408572744125E-83</v>
      </c>
      <c r="Q130" s="145">
        <f t="shared" si="32"/>
        <v>1.6196804487016682E-81</v>
      </c>
    </row>
    <row r="131" spans="2:17" x14ac:dyDescent="0.3">
      <c r="B131" s="90"/>
      <c r="C131" s="66"/>
      <c r="D131" s="66"/>
      <c r="E131" s="66"/>
      <c r="F131" s="66"/>
      <c r="G131" s="67"/>
      <c r="H131" s="203"/>
      <c r="J131" s="146">
        <f t="shared" si="25"/>
        <v>10954.342301288232</v>
      </c>
      <c r="K131" s="147">
        <f t="shared" si="26"/>
        <v>1.6196804487016682E-81</v>
      </c>
      <c r="L131" s="145">
        <f t="shared" si="27"/>
        <v>1.4577124038315015E-81</v>
      </c>
      <c r="M131" s="145">
        <f t="shared" si="28"/>
        <v>1.6196804487016684E-82</v>
      </c>
      <c r="N131" s="145">
        <f t="shared" si="29"/>
        <v>1.943616538442002E-83</v>
      </c>
      <c r="O131" s="145">
        <f t="shared" si="30"/>
        <v>1.425318794857468E-82</v>
      </c>
      <c r="P131" s="145">
        <f t="shared" si="31"/>
        <v>1.425318794857468E-84</v>
      </c>
      <c r="Q131" s="145">
        <f t="shared" si="32"/>
        <v>1.4110656069088935E-82</v>
      </c>
    </row>
    <row r="132" spans="2:17" x14ac:dyDescent="0.3">
      <c r="B132" s="90"/>
      <c r="C132" s="66"/>
      <c r="D132" s="66"/>
      <c r="E132" s="66"/>
      <c r="F132" s="66"/>
      <c r="G132" s="67"/>
      <c r="H132" s="203"/>
      <c r="J132" s="146">
        <f t="shared" si="25"/>
        <v>10954.342301288232</v>
      </c>
      <c r="K132" s="147">
        <f t="shared" si="26"/>
        <v>1.4110656069088935E-82</v>
      </c>
      <c r="L132" s="145">
        <f t="shared" si="27"/>
        <v>1.2699590462180042E-82</v>
      </c>
      <c r="M132" s="145">
        <f t="shared" si="28"/>
        <v>1.4110656069088935E-83</v>
      </c>
      <c r="N132" s="145">
        <f t="shared" si="29"/>
        <v>1.6932787282906722E-84</v>
      </c>
      <c r="O132" s="145">
        <f t="shared" si="30"/>
        <v>1.2417377340798264E-83</v>
      </c>
      <c r="P132" s="145">
        <f t="shared" si="31"/>
        <v>1.2417377340798264E-85</v>
      </c>
      <c r="Q132" s="145">
        <f t="shared" si="32"/>
        <v>1.2293203567390281E-83</v>
      </c>
    </row>
    <row r="133" spans="2:17" x14ac:dyDescent="0.3">
      <c r="B133" s="90"/>
      <c r="C133" s="66"/>
      <c r="D133" s="66"/>
      <c r="E133" s="66"/>
      <c r="F133" s="66"/>
      <c r="G133" s="67"/>
      <c r="H133" s="203"/>
      <c r="J133" s="146">
        <f t="shared" si="25"/>
        <v>10954.342301288232</v>
      </c>
      <c r="K133" s="147">
        <f t="shared" si="26"/>
        <v>1.2293203567390281E-83</v>
      </c>
      <c r="L133" s="145">
        <f t="shared" si="27"/>
        <v>1.1063883210651254E-83</v>
      </c>
      <c r="M133" s="145">
        <f t="shared" si="28"/>
        <v>1.2293203567390281E-84</v>
      </c>
      <c r="N133" s="145">
        <f t="shared" si="29"/>
        <v>1.4751844280868337E-85</v>
      </c>
      <c r="O133" s="145">
        <f t="shared" si="30"/>
        <v>1.0818019139303447E-84</v>
      </c>
      <c r="P133" s="145">
        <f t="shared" si="31"/>
        <v>1.0818019139303448E-86</v>
      </c>
      <c r="Q133" s="145">
        <f t="shared" si="32"/>
        <v>1.0709838947910413E-84</v>
      </c>
    </row>
    <row r="134" spans="2:17" x14ac:dyDescent="0.3">
      <c r="B134" s="90"/>
      <c r="C134" s="66"/>
      <c r="D134" s="66"/>
      <c r="E134" s="66"/>
      <c r="F134" s="66"/>
      <c r="G134" s="67"/>
      <c r="H134" s="203"/>
      <c r="J134" s="146">
        <f t="shared" si="25"/>
        <v>10954.342301288232</v>
      </c>
      <c r="K134" s="147">
        <f t="shared" si="26"/>
        <v>1.0709838947910413E-84</v>
      </c>
      <c r="L134" s="145">
        <f t="shared" si="27"/>
        <v>9.6388550531193716E-85</v>
      </c>
      <c r="M134" s="145">
        <f t="shared" si="28"/>
        <v>1.0709838947910413E-85</v>
      </c>
      <c r="N134" s="145">
        <f t="shared" si="29"/>
        <v>1.2851806737492495E-86</v>
      </c>
      <c r="O134" s="145">
        <f t="shared" si="30"/>
        <v>9.4246582741611637E-86</v>
      </c>
      <c r="P134" s="145">
        <f t="shared" si="31"/>
        <v>9.4246582741611638E-88</v>
      </c>
      <c r="Q134" s="145">
        <f t="shared" si="32"/>
        <v>9.3304116914195519E-86</v>
      </c>
    </row>
    <row r="135" spans="2:17" x14ac:dyDescent="0.3">
      <c r="B135" s="90"/>
      <c r="C135" s="66"/>
      <c r="D135" s="66"/>
      <c r="E135" s="66"/>
      <c r="F135" s="66"/>
      <c r="G135" s="67"/>
      <c r="H135" s="203"/>
      <c r="J135" s="146">
        <f t="shared" si="25"/>
        <v>10954.342301288232</v>
      </c>
      <c r="K135" s="147">
        <f t="shared" si="26"/>
        <v>9.3304116914195519E-86</v>
      </c>
      <c r="L135" s="145">
        <f t="shared" si="27"/>
        <v>8.3973705222775963E-86</v>
      </c>
      <c r="M135" s="145">
        <f t="shared" si="28"/>
        <v>9.3304116914195526E-87</v>
      </c>
      <c r="N135" s="145">
        <f t="shared" si="29"/>
        <v>1.1196494029703462E-87</v>
      </c>
      <c r="O135" s="145">
        <f t="shared" si="30"/>
        <v>8.2107622884492057E-87</v>
      </c>
      <c r="P135" s="145">
        <f t="shared" si="31"/>
        <v>8.2107622884492054E-89</v>
      </c>
      <c r="Q135" s="145">
        <f t="shared" si="32"/>
        <v>8.1286546655647133E-87</v>
      </c>
    </row>
    <row r="136" spans="2:17" x14ac:dyDescent="0.3">
      <c r="B136" s="90"/>
      <c r="C136" s="66"/>
      <c r="D136" s="66"/>
      <c r="E136" s="66"/>
      <c r="F136" s="66"/>
      <c r="G136" s="67"/>
      <c r="H136" s="203"/>
      <c r="J136" s="146">
        <f t="shared" si="25"/>
        <v>10954.342301288232</v>
      </c>
      <c r="K136" s="147">
        <f t="shared" si="26"/>
        <v>8.1286546655647133E-87</v>
      </c>
      <c r="L136" s="145">
        <f t="shared" si="27"/>
        <v>7.3157891990082421E-87</v>
      </c>
      <c r="M136" s="145">
        <f t="shared" si="28"/>
        <v>8.1286546655647137E-88</v>
      </c>
      <c r="N136" s="145">
        <f t="shared" si="29"/>
        <v>9.7543855986776555E-89</v>
      </c>
      <c r="O136" s="145">
        <f t="shared" si="30"/>
        <v>7.153216105696948E-88</v>
      </c>
      <c r="P136" s="145">
        <f t="shared" si="31"/>
        <v>7.1532161056969483E-90</v>
      </c>
      <c r="Q136" s="145">
        <f t="shared" si="32"/>
        <v>7.0816839446399789E-88</v>
      </c>
    </row>
    <row r="137" spans="2:17" x14ac:dyDescent="0.3">
      <c r="B137" s="90"/>
      <c r="C137" s="66"/>
      <c r="D137" s="66"/>
      <c r="E137" s="66"/>
      <c r="F137" s="66"/>
      <c r="G137" s="67"/>
      <c r="H137" s="203"/>
      <c r="J137" s="146">
        <f t="shared" si="25"/>
        <v>10954.342301288232</v>
      </c>
      <c r="K137" s="147">
        <f t="shared" si="26"/>
        <v>7.0816839446399789E-88</v>
      </c>
      <c r="L137" s="145">
        <f t="shared" si="27"/>
        <v>6.3735155501759817E-88</v>
      </c>
      <c r="M137" s="145">
        <f t="shared" si="28"/>
        <v>7.0816839446399792E-89</v>
      </c>
      <c r="N137" s="145">
        <f t="shared" si="29"/>
        <v>8.4980207335679755E-90</v>
      </c>
      <c r="O137" s="145">
        <f t="shared" si="30"/>
        <v>6.2318818712831814E-89</v>
      </c>
      <c r="P137" s="145">
        <f t="shared" si="31"/>
        <v>6.231881871283182E-91</v>
      </c>
      <c r="Q137" s="145">
        <f t="shared" si="32"/>
        <v>6.1695630525703496E-89</v>
      </c>
    </row>
    <row r="138" spans="2:17" x14ac:dyDescent="0.3">
      <c r="B138" s="90"/>
      <c r="C138" s="66"/>
      <c r="D138" s="66"/>
      <c r="E138" s="66"/>
      <c r="F138" s="66"/>
      <c r="G138" s="67"/>
      <c r="H138" s="203"/>
      <c r="J138" s="146">
        <f t="shared" ref="J138:J144" si="33">J137+K138</f>
        <v>10954.342301288232</v>
      </c>
      <c r="K138" s="147">
        <f t="shared" ref="K138:K144" si="34">Q137</f>
        <v>6.1695630525703496E-89</v>
      </c>
      <c r="L138" s="145">
        <f t="shared" ref="L138:L144" si="35">K138*$L$49</f>
        <v>5.5526067473133151E-89</v>
      </c>
      <c r="M138" s="145">
        <f t="shared" ref="M138:M144" si="36">K138*$M$49</f>
        <v>6.1695630525703498E-90</v>
      </c>
      <c r="N138" s="145">
        <f t="shared" ref="N138:N144" si="37">M138*$N$49</f>
        <v>7.4034756630844192E-91</v>
      </c>
      <c r="O138" s="145">
        <f t="shared" ref="O138:O144" si="38">M138-N138</f>
        <v>5.4292154862619075E-90</v>
      </c>
      <c r="P138" s="145">
        <f t="shared" ref="P138:P144" si="39">O138*$P$49</f>
        <v>5.4292154862619077E-92</v>
      </c>
      <c r="Q138" s="145">
        <f t="shared" ref="Q138:Q144" si="40">O138-P138</f>
        <v>5.3749233313992882E-90</v>
      </c>
    </row>
    <row r="139" spans="2:17" x14ac:dyDescent="0.3">
      <c r="B139" s="90"/>
      <c r="C139" s="66"/>
      <c r="D139" s="66"/>
      <c r="E139" s="66"/>
      <c r="F139" s="66"/>
      <c r="G139" s="67"/>
      <c r="H139" s="203"/>
      <c r="J139" s="146">
        <f t="shared" si="33"/>
        <v>10954.342301288232</v>
      </c>
      <c r="K139" s="147">
        <f t="shared" si="34"/>
        <v>5.3749233313992882E-90</v>
      </c>
      <c r="L139" s="145">
        <f t="shared" si="35"/>
        <v>4.8374309982593599E-90</v>
      </c>
      <c r="M139" s="145">
        <f t="shared" si="36"/>
        <v>5.3749233313992884E-91</v>
      </c>
      <c r="N139" s="145">
        <f t="shared" si="37"/>
        <v>6.4499079976791464E-92</v>
      </c>
      <c r="O139" s="145">
        <f t="shared" si="38"/>
        <v>4.7299325316313739E-91</v>
      </c>
      <c r="P139" s="145">
        <f t="shared" si="39"/>
        <v>4.7299325316313737E-93</v>
      </c>
      <c r="Q139" s="145">
        <f t="shared" si="40"/>
        <v>4.6826332063150601E-91</v>
      </c>
    </row>
    <row r="140" spans="2:17" x14ac:dyDescent="0.3">
      <c r="B140" s="90"/>
      <c r="C140" s="66"/>
      <c r="D140" s="66"/>
      <c r="E140" s="66"/>
      <c r="F140" s="66"/>
      <c r="G140" s="67"/>
      <c r="H140" s="203"/>
      <c r="J140" s="146">
        <f t="shared" si="33"/>
        <v>10954.342301288232</v>
      </c>
      <c r="K140" s="147">
        <f t="shared" si="34"/>
        <v>4.6826332063150601E-91</v>
      </c>
      <c r="L140" s="145">
        <f t="shared" si="35"/>
        <v>4.2143698856835542E-91</v>
      </c>
      <c r="M140" s="145">
        <f t="shared" si="36"/>
        <v>4.6826332063150605E-92</v>
      </c>
      <c r="N140" s="145">
        <f t="shared" si="37"/>
        <v>5.6191598475780727E-93</v>
      </c>
      <c r="O140" s="145">
        <f t="shared" si="38"/>
        <v>4.1207172215572529E-92</v>
      </c>
      <c r="P140" s="145">
        <f t="shared" si="39"/>
        <v>4.120717221557253E-94</v>
      </c>
      <c r="Q140" s="145">
        <f t="shared" si="40"/>
        <v>4.0795100493416806E-92</v>
      </c>
    </row>
    <row r="141" spans="2:17" x14ac:dyDescent="0.3">
      <c r="B141" s="90"/>
      <c r="C141" s="66"/>
      <c r="D141" s="66"/>
      <c r="E141" s="66"/>
      <c r="F141" s="66"/>
      <c r="G141" s="67"/>
      <c r="H141" s="203"/>
      <c r="J141" s="146">
        <f t="shared" si="33"/>
        <v>10954.342301288232</v>
      </c>
      <c r="K141" s="147">
        <f t="shared" si="34"/>
        <v>4.0795100493416806E-92</v>
      </c>
      <c r="L141" s="145">
        <f t="shared" si="35"/>
        <v>3.6715590444075125E-92</v>
      </c>
      <c r="M141" s="145">
        <f t="shared" si="36"/>
        <v>4.0795100493416804E-93</v>
      </c>
      <c r="N141" s="145">
        <f t="shared" si="37"/>
        <v>4.8954120592100158E-94</v>
      </c>
      <c r="O141" s="145">
        <f t="shared" si="38"/>
        <v>3.5899688434206789E-93</v>
      </c>
      <c r="P141" s="145">
        <f t="shared" si="39"/>
        <v>3.5899688434206789E-95</v>
      </c>
      <c r="Q141" s="145">
        <f t="shared" si="40"/>
        <v>3.554069154986472E-93</v>
      </c>
    </row>
    <row r="142" spans="2:17" x14ac:dyDescent="0.3">
      <c r="B142" s="90"/>
      <c r="C142" s="66"/>
      <c r="D142" s="66"/>
      <c r="E142" s="66"/>
      <c r="F142" s="66"/>
      <c r="G142" s="67"/>
      <c r="H142" s="203"/>
      <c r="J142" s="146">
        <f t="shared" si="33"/>
        <v>10954.342301288232</v>
      </c>
      <c r="K142" s="147">
        <f t="shared" si="34"/>
        <v>3.554069154986472E-93</v>
      </c>
      <c r="L142" s="145">
        <f t="shared" si="35"/>
        <v>3.198662239487825E-93</v>
      </c>
      <c r="M142" s="145">
        <f t="shared" si="36"/>
        <v>3.5540691549864725E-94</v>
      </c>
      <c r="N142" s="145">
        <f t="shared" si="37"/>
        <v>4.2648829859837668E-95</v>
      </c>
      <c r="O142" s="145">
        <f t="shared" si="38"/>
        <v>3.1275808563880955E-94</v>
      </c>
      <c r="P142" s="145">
        <f t="shared" si="39"/>
        <v>3.1275808563880956E-96</v>
      </c>
      <c r="Q142" s="145">
        <f t="shared" si="40"/>
        <v>3.0963050478242143E-94</v>
      </c>
    </row>
    <row r="143" spans="2:17" x14ac:dyDescent="0.3">
      <c r="B143" s="90"/>
      <c r="C143" s="66"/>
      <c r="D143" s="66"/>
      <c r="E143" s="66"/>
      <c r="F143" s="66"/>
      <c r="G143" s="67"/>
      <c r="H143" s="203"/>
      <c r="J143" s="146">
        <f t="shared" si="33"/>
        <v>10954.342301288232</v>
      </c>
      <c r="K143" s="147">
        <f t="shared" si="34"/>
        <v>3.0963050478242143E-94</v>
      </c>
      <c r="L143" s="145">
        <f t="shared" si="35"/>
        <v>2.7866745430417929E-94</v>
      </c>
      <c r="M143" s="145">
        <f t="shared" si="36"/>
        <v>3.0963050478242143E-95</v>
      </c>
      <c r="N143" s="145">
        <f t="shared" si="37"/>
        <v>3.7155660573890572E-96</v>
      </c>
      <c r="O143" s="145">
        <f t="shared" si="38"/>
        <v>2.7247484420853088E-95</v>
      </c>
      <c r="P143" s="145">
        <f t="shared" si="39"/>
        <v>2.724748442085309E-97</v>
      </c>
      <c r="Q143" s="145">
        <f t="shared" si="40"/>
        <v>2.6975009576644558E-95</v>
      </c>
    </row>
    <row r="144" spans="2:17" ht="16.2" thickBot="1" x14ac:dyDescent="0.35">
      <c r="B144" s="90"/>
      <c r="C144" s="66"/>
      <c r="D144" s="66"/>
      <c r="E144" s="66"/>
      <c r="F144" s="66"/>
      <c r="G144" s="67"/>
      <c r="H144" s="203"/>
      <c r="J144" s="151">
        <f t="shared" si="33"/>
        <v>10954.342301288232</v>
      </c>
      <c r="K144" s="152">
        <f t="shared" si="34"/>
        <v>2.6975009576644558E-95</v>
      </c>
      <c r="L144" s="153">
        <f t="shared" si="35"/>
        <v>2.4277508618980101E-95</v>
      </c>
      <c r="M144" s="153">
        <f t="shared" si="36"/>
        <v>2.6975009576644559E-96</v>
      </c>
      <c r="N144" s="153">
        <f t="shared" si="37"/>
        <v>3.2370011491973472E-97</v>
      </c>
      <c r="O144" s="153">
        <f t="shared" si="38"/>
        <v>2.3738008427447213E-96</v>
      </c>
      <c r="P144" s="153">
        <f t="shared" si="39"/>
        <v>2.3738008427447213E-98</v>
      </c>
      <c r="Q144" s="153">
        <f t="shared" si="40"/>
        <v>2.3500628343172742E-96</v>
      </c>
    </row>
    <row r="145" spans="2:17" ht="16.8" thickTop="1" thickBot="1" x14ac:dyDescent="0.35">
      <c r="B145" s="79"/>
      <c r="C145" s="72"/>
      <c r="D145" s="72"/>
      <c r="E145" s="72"/>
      <c r="F145" s="72"/>
      <c r="G145" s="73"/>
      <c r="H145" s="174"/>
      <c r="J145" s="63">
        <f>J84</f>
        <v>10954.342301288232</v>
      </c>
      <c r="K145" s="64">
        <f>SUM(K51:K144)</f>
        <v>10954.342301288232</v>
      </c>
      <c r="L145" s="64">
        <f t="shared" ref="L145:P145" si="41">SUM(L51:L144)</f>
        <v>9858.908071159407</v>
      </c>
      <c r="M145" s="64">
        <f t="shared" si="41"/>
        <v>1095.4342301288229</v>
      </c>
      <c r="N145" s="64">
        <f t="shared" si="41"/>
        <v>131.45210761545877</v>
      </c>
      <c r="O145" s="64">
        <f t="shared" si="41"/>
        <v>963.98212251336429</v>
      </c>
      <c r="P145" s="64">
        <f t="shared" si="41"/>
        <v>9.6398212251336428</v>
      </c>
      <c r="Q145" s="65"/>
    </row>
    <row r="146" spans="2:17" ht="16.2" thickTop="1" x14ac:dyDescent="0.3"/>
  </sheetData>
  <sheetProtection password="FD21" sheet="1" objects="1" scenarios="1" selectLockedCells="1"/>
  <mergeCells count="73">
    <mergeCell ref="H127:H145"/>
    <mergeCell ref="F40:G40"/>
    <mergeCell ref="F41:G41"/>
    <mergeCell ref="B2:Q2"/>
    <mergeCell ref="J40:M40"/>
    <mergeCell ref="N40:Q40"/>
    <mergeCell ref="J26:Q26"/>
    <mergeCell ref="G107:G114"/>
    <mergeCell ref="C108:D108"/>
    <mergeCell ref="E108:F108"/>
    <mergeCell ref="B115:C115"/>
    <mergeCell ref="B125:C125"/>
    <mergeCell ref="B117:B124"/>
    <mergeCell ref="C117:F117"/>
    <mergeCell ref="G117:G124"/>
    <mergeCell ref="C118:D118"/>
    <mergeCell ref="E118:F118"/>
    <mergeCell ref="H51:H85"/>
    <mergeCell ref="B87:B94"/>
    <mergeCell ref="C87:F87"/>
    <mergeCell ref="G87:G94"/>
    <mergeCell ref="H87:H125"/>
    <mergeCell ref="C88:D88"/>
    <mergeCell ref="E88:F88"/>
    <mergeCell ref="B95:C95"/>
    <mergeCell ref="B97:B104"/>
    <mergeCell ref="C97:F97"/>
    <mergeCell ref="G97:G104"/>
    <mergeCell ref="C98:D98"/>
    <mergeCell ref="E98:F98"/>
    <mergeCell ref="B105:C105"/>
    <mergeCell ref="B107:B114"/>
    <mergeCell ref="C107:F107"/>
    <mergeCell ref="C44:D44"/>
    <mergeCell ref="E44:F44"/>
    <mergeCell ref="B43:B48"/>
    <mergeCell ref="B51:B57"/>
    <mergeCell ref="C51:F51"/>
    <mergeCell ref="C52:D52"/>
    <mergeCell ref="E52:F52"/>
    <mergeCell ref="B49:C49"/>
    <mergeCell ref="B85:C85"/>
    <mergeCell ref="G60:G66"/>
    <mergeCell ref="B60:B66"/>
    <mergeCell ref="C60:F60"/>
    <mergeCell ref="C61:D61"/>
    <mergeCell ref="E61:F61"/>
    <mergeCell ref="B40:B41"/>
    <mergeCell ref="B76:C76"/>
    <mergeCell ref="B78:B84"/>
    <mergeCell ref="C78:F78"/>
    <mergeCell ref="G78:G84"/>
    <mergeCell ref="C79:D79"/>
    <mergeCell ref="E79:F79"/>
    <mergeCell ref="B58:C58"/>
    <mergeCell ref="B67:C67"/>
    <mergeCell ref="B69:B75"/>
    <mergeCell ref="C69:F69"/>
    <mergeCell ref="G69:G75"/>
    <mergeCell ref="C70:D70"/>
    <mergeCell ref="E70:F70"/>
    <mergeCell ref="C43:F43"/>
    <mergeCell ref="G51:G57"/>
    <mergeCell ref="B42:G42"/>
    <mergeCell ref="O45:O48"/>
    <mergeCell ref="P45:P48"/>
    <mergeCell ref="Q45:Q48"/>
    <mergeCell ref="J44:J50"/>
    <mergeCell ref="K45:K48"/>
    <mergeCell ref="L45:L48"/>
    <mergeCell ref="M45:M48"/>
    <mergeCell ref="N45:N48"/>
    <mergeCell ref="G43:G49"/>
  </mergeCells>
  <conditionalFormatting sqref="B42:G42">
    <cfRule type="cellIs" dxfId="4" priority="5" operator="notEqual">
      <formula>""</formula>
    </cfRule>
  </conditionalFormatting>
  <conditionalFormatting sqref="C41">
    <cfRule type="cellIs" dxfId="3" priority="4" operator="greaterThan">
      <formula>1</formula>
    </cfRule>
  </conditionalFormatting>
  <conditionalFormatting sqref="D41">
    <cfRule type="cellIs" dxfId="2" priority="3" operator="greaterThan">
      <formula>1</formula>
    </cfRule>
  </conditionalFormatting>
  <conditionalFormatting sqref="E41">
    <cfRule type="cellIs" dxfId="1" priority="2" operator="greaterThan">
      <formula>1</formula>
    </cfRule>
  </conditionalFormatting>
  <conditionalFormatting sqref="J26:Q145 B43:H145">
    <cfRule type="expression" dxfId="0" priority="1">
      <formula>$B$42&lt;&gt;""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D48:F48 D57:F57 D66:F66 D84 D75:F75 D104" emptyCellReference="1"/>
    <ignoredError sqref="K44 L44:N44 O44:Q44" numberStoredAsText="1"/>
    <ignoredError sqref="P51:P1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Coef Multiplicateur du crédit</vt:lpstr>
      <vt:lpstr>Feuil2</vt:lpstr>
      <vt:lpstr>Feuil3</vt:lpstr>
      <vt:lpstr>'Coef Multiplicateur du crédit'!OLE_LINK1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2021-04-19T16:37:26Z</dcterms:created>
  <dcterms:modified xsi:type="dcterms:W3CDTF">2021-04-26T08:52:08Z</dcterms:modified>
</cp:coreProperties>
</file>