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88" yWindow="84" windowWidth="22440" windowHeight="7968"/>
  </bookViews>
  <sheets>
    <sheet name="incideces inflation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J36" i="1" l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33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2" i="1"/>
  <c r="AT33" i="1" l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Z10" i="1"/>
  <c r="D8" i="1" l="1"/>
  <c r="C8" i="1"/>
  <c r="F12" i="1"/>
  <c r="Y12" i="1" l="1"/>
  <c r="D12" i="1"/>
  <c r="E12" i="1"/>
  <c r="Z12" i="1"/>
  <c r="AJ10" i="1" l="1"/>
  <c r="H6" i="1" l="1"/>
  <c r="AB12" i="1" s="1"/>
  <c r="E1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X14" i="1" s="1"/>
  <c r="C13" i="1"/>
  <c r="W14" i="1" s="1"/>
  <c r="K20" i="1" l="1"/>
  <c r="AH20" i="1" s="1"/>
  <c r="X20" i="1"/>
  <c r="K18" i="1"/>
  <c r="AH18" i="1" s="1"/>
  <c r="X18" i="1"/>
  <c r="K26" i="1"/>
  <c r="AH26" i="1" s="1"/>
  <c r="X26" i="1"/>
  <c r="K19" i="1"/>
  <c r="AH19" i="1" s="1"/>
  <c r="X19" i="1"/>
  <c r="K27" i="1"/>
  <c r="AH27" i="1" s="1"/>
  <c r="X27" i="1"/>
  <c r="K28" i="1"/>
  <c r="AH28" i="1" s="1"/>
  <c r="X28" i="1"/>
  <c r="Y14" i="1"/>
  <c r="K22" i="1"/>
  <c r="AH22" i="1" s="1"/>
  <c r="X22" i="1"/>
  <c r="K30" i="1"/>
  <c r="AH30" i="1" s="1"/>
  <c r="X30" i="1"/>
  <c r="Z14" i="1"/>
  <c r="K21" i="1"/>
  <c r="AH21" i="1" s="1"/>
  <c r="X21" i="1"/>
  <c r="K29" i="1"/>
  <c r="AH29" i="1" s="1"/>
  <c r="X29" i="1"/>
  <c r="K15" i="1"/>
  <c r="AH15" i="1" s="1"/>
  <c r="X15" i="1"/>
  <c r="K23" i="1"/>
  <c r="AH23" i="1" s="1"/>
  <c r="X23" i="1"/>
  <c r="K31" i="1"/>
  <c r="AH31" i="1" s="1"/>
  <c r="X31" i="1"/>
  <c r="K16" i="1"/>
  <c r="AH16" i="1" s="1"/>
  <c r="X16" i="1"/>
  <c r="K24" i="1"/>
  <c r="AH24" i="1" s="1"/>
  <c r="X24" i="1"/>
  <c r="K32" i="1"/>
  <c r="AH32" i="1" s="1"/>
  <c r="X32" i="1"/>
  <c r="K17" i="1"/>
  <c r="AH17" i="1" s="1"/>
  <c r="X17" i="1"/>
  <c r="K25" i="1"/>
  <c r="AH25" i="1" s="1"/>
  <c r="X25" i="1"/>
  <c r="K33" i="1"/>
  <c r="AH33" i="1" s="1"/>
  <c r="X33" i="1"/>
  <c r="I6" i="1"/>
  <c r="K14" i="1"/>
  <c r="AH14" i="1" s="1"/>
  <c r="C14" i="1"/>
  <c r="F14" i="1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AA14" i="1" l="1"/>
  <c r="AB14" i="1" s="1"/>
  <c r="BH14" i="1"/>
  <c r="AC14" i="1"/>
  <c r="G14" i="1"/>
  <c r="AH34" i="1"/>
  <c r="N13" i="1"/>
  <c r="K34" i="1"/>
  <c r="C15" i="1"/>
  <c r="F15" i="1" s="1"/>
  <c r="W15" i="1"/>
  <c r="Y15" i="1" s="1"/>
  <c r="E25" i="1"/>
  <c r="AD14" i="1" l="1"/>
  <c r="AE14" i="1"/>
  <c r="AY14" i="1" s="1"/>
  <c r="H14" i="1"/>
  <c r="G15" i="1" s="1"/>
  <c r="I14" i="1"/>
  <c r="AU14" i="1" s="1"/>
  <c r="L14" i="1"/>
  <c r="AK13" i="1"/>
  <c r="Z15" i="1"/>
  <c r="O13" i="1"/>
  <c r="AL13" i="1" s="1"/>
  <c r="C16" i="1"/>
  <c r="F16" i="1" s="1"/>
  <c r="W16" i="1"/>
  <c r="E26" i="1"/>
  <c r="AA15" i="1" l="1"/>
  <c r="AC15" i="1" s="1"/>
  <c r="BH15" i="1"/>
  <c r="BC14" i="1"/>
  <c r="I15" i="1"/>
  <c r="AU15" i="1" s="1"/>
  <c r="H15" i="1"/>
  <c r="G16" i="1" s="1"/>
  <c r="M14" i="1"/>
  <c r="AI14" i="1"/>
  <c r="Z16" i="1"/>
  <c r="Y16" i="1"/>
  <c r="C17" i="1"/>
  <c r="F17" i="1" s="1"/>
  <c r="W17" i="1"/>
  <c r="E27" i="1"/>
  <c r="AB15" i="1" l="1"/>
  <c r="AA16" i="1"/>
  <c r="BH16" i="1"/>
  <c r="AD15" i="1"/>
  <c r="AE15" i="1"/>
  <c r="AY15" i="1" s="1"/>
  <c r="I16" i="1"/>
  <c r="AU16" i="1" s="1"/>
  <c r="H16" i="1"/>
  <c r="N14" i="1"/>
  <c r="AJ14" i="1"/>
  <c r="Z17" i="1"/>
  <c r="Y17" i="1"/>
  <c r="AB16" i="1"/>
  <c r="E28" i="1"/>
  <c r="C18" i="1"/>
  <c r="F18" i="1" s="1"/>
  <c r="W18" i="1"/>
  <c r="AA17" i="1" l="1"/>
  <c r="BH17" i="1"/>
  <c r="BC15" i="1"/>
  <c r="AC16" i="1"/>
  <c r="G17" i="1"/>
  <c r="Z18" i="1"/>
  <c r="Y18" i="1"/>
  <c r="AK14" i="1"/>
  <c r="L15" i="1"/>
  <c r="O14" i="1"/>
  <c r="AB17" i="1"/>
  <c r="E29" i="1"/>
  <c r="C19" i="1"/>
  <c r="F19" i="1" s="1"/>
  <c r="W19" i="1"/>
  <c r="AA18" i="1" l="1"/>
  <c r="BH18" i="1"/>
  <c r="R14" i="1"/>
  <c r="S14" i="1" s="1"/>
  <c r="P14" i="1"/>
  <c r="AV14" i="1" s="1"/>
  <c r="AW14" i="1" s="1"/>
  <c r="AD16" i="1"/>
  <c r="AE16" i="1"/>
  <c r="AY16" i="1" s="1"/>
  <c r="AB18" i="1"/>
  <c r="I17" i="1"/>
  <c r="AU17" i="1" s="1"/>
  <c r="H17" i="1"/>
  <c r="G18" i="1" s="1"/>
  <c r="M15" i="1"/>
  <c r="AI15" i="1"/>
  <c r="AL14" i="1"/>
  <c r="AM14" i="1" s="1"/>
  <c r="AZ14" i="1" s="1"/>
  <c r="Z19" i="1"/>
  <c r="Y19" i="1"/>
  <c r="E30" i="1"/>
  <c r="C20" i="1"/>
  <c r="F20" i="1" s="1"/>
  <c r="W20" i="1"/>
  <c r="AA19" i="1" l="1"/>
  <c r="BH19" i="1"/>
  <c r="BC16" i="1"/>
  <c r="BD14" i="1"/>
  <c r="BA14" i="1"/>
  <c r="AO14" i="1"/>
  <c r="AP14" i="1" s="1"/>
  <c r="BE14" i="1" s="1"/>
  <c r="BI14" i="1" s="1"/>
  <c r="BJ14" i="1" s="1"/>
  <c r="BK14" i="1" s="1"/>
  <c r="AC17" i="1"/>
  <c r="I18" i="1"/>
  <c r="AU18" i="1" s="1"/>
  <c r="H18" i="1"/>
  <c r="G19" i="1" s="1"/>
  <c r="AB19" i="1"/>
  <c r="AJ15" i="1"/>
  <c r="N15" i="1"/>
  <c r="Z20" i="1"/>
  <c r="Y20" i="1"/>
  <c r="C21" i="1"/>
  <c r="F21" i="1" s="1"/>
  <c r="W21" i="1"/>
  <c r="E31" i="1"/>
  <c r="AA20" i="1" l="1"/>
  <c r="BH20" i="1"/>
  <c r="AD17" i="1"/>
  <c r="AC18" i="1" s="1"/>
  <c r="AE17" i="1"/>
  <c r="AY17" i="1" s="1"/>
  <c r="BC17" i="1" s="1"/>
  <c r="I19" i="1"/>
  <c r="AU19" i="1" s="1"/>
  <c r="H19" i="1"/>
  <c r="G20" i="1" s="1"/>
  <c r="Z21" i="1"/>
  <c r="Y21" i="1"/>
  <c r="AB20" i="1"/>
  <c r="AK15" i="1"/>
  <c r="O15" i="1"/>
  <c r="L16" i="1"/>
  <c r="E32" i="1"/>
  <c r="C22" i="1"/>
  <c r="F22" i="1" s="1"/>
  <c r="W22" i="1"/>
  <c r="AA21" i="1" l="1"/>
  <c r="BH21" i="1"/>
  <c r="R15" i="1"/>
  <c r="P15" i="1"/>
  <c r="AV15" i="1" s="1"/>
  <c r="AW15" i="1" s="1"/>
  <c r="AD18" i="1"/>
  <c r="AC19" i="1" s="1"/>
  <c r="AE18" i="1"/>
  <c r="AY18" i="1" s="1"/>
  <c r="I20" i="1"/>
  <c r="AU20" i="1" s="1"/>
  <c r="H20" i="1"/>
  <c r="G21" i="1" s="1"/>
  <c r="Z22" i="1"/>
  <c r="Y22" i="1"/>
  <c r="S15" i="1"/>
  <c r="AL15" i="1"/>
  <c r="AM15" i="1" s="1"/>
  <c r="AZ15" i="1" s="1"/>
  <c r="AB21" i="1"/>
  <c r="M16" i="1"/>
  <c r="AI16" i="1"/>
  <c r="C23" i="1"/>
  <c r="F23" i="1" s="1"/>
  <c r="W23" i="1"/>
  <c r="E33" i="1"/>
  <c r="AA22" i="1" l="1"/>
  <c r="BH22" i="1"/>
  <c r="BC18" i="1"/>
  <c r="BD15" i="1"/>
  <c r="BA15" i="1"/>
  <c r="AO15" i="1"/>
  <c r="AP15" i="1" s="1"/>
  <c r="BE15" i="1" s="1"/>
  <c r="BI15" i="1" s="1"/>
  <c r="BJ15" i="1" s="1"/>
  <c r="BK15" i="1" s="1"/>
  <c r="AD19" i="1"/>
  <c r="AC20" i="1" s="1"/>
  <c r="AE19" i="1"/>
  <c r="AY19" i="1" s="1"/>
  <c r="AB22" i="1"/>
  <c r="I21" i="1"/>
  <c r="AU21" i="1" s="1"/>
  <c r="H21" i="1"/>
  <c r="G22" i="1" s="1"/>
  <c r="Z23" i="1"/>
  <c r="BH23" i="1" s="1"/>
  <c r="AA23" i="1"/>
  <c r="Y23" i="1"/>
  <c r="N16" i="1"/>
  <c r="AJ16" i="1"/>
  <c r="C24" i="1"/>
  <c r="F24" i="1" s="1"/>
  <c r="W24" i="1"/>
  <c r="BC19" i="1" l="1"/>
  <c r="AD20" i="1"/>
  <c r="AC21" i="1" s="1"/>
  <c r="AE20" i="1"/>
  <c r="AY20" i="1" s="1"/>
  <c r="I22" i="1"/>
  <c r="AU22" i="1" s="1"/>
  <c r="H22" i="1"/>
  <c r="G23" i="1" s="1"/>
  <c r="AK16" i="1"/>
  <c r="O16" i="1"/>
  <c r="L17" i="1"/>
  <c r="Z24" i="1"/>
  <c r="Y24" i="1"/>
  <c r="AB23" i="1"/>
  <c r="C25" i="1"/>
  <c r="F25" i="1" s="1"/>
  <c r="W25" i="1"/>
  <c r="AA24" i="1" l="1"/>
  <c r="BH24" i="1"/>
  <c r="BC20" i="1"/>
  <c r="R16" i="1"/>
  <c r="S16" i="1" s="1"/>
  <c r="P16" i="1"/>
  <c r="AV16" i="1" s="1"/>
  <c r="AW16" i="1" s="1"/>
  <c r="AD21" i="1"/>
  <c r="AC22" i="1" s="1"/>
  <c r="AE21" i="1"/>
  <c r="AY21" i="1" s="1"/>
  <c r="BC21" i="1" s="1"/>
  <c r="I23" i="1"/>
  <c r="AU23" i="1" s="1"/>
  <c r="H23" i="1"/>
  <c r="G24" i="1" s="1"/>
  <c r="AB24" i="1"/>
  <c r="AL16" i="1"/>
  <c r="AM16" i="1" s="1"/>
  <c r="AZ16" i="1" s="1"/>
  <c r="Z25" i="1"/>
  <c r="Y25" i="1"/>
  <c r="M17" i="1"/>
  <c r="AI17" i="1"/>
  <c r="C26" i="1"/>
  <c r="F26" i="1" s="1"/>
  <c r="W26" i="1"/>
  <c r="AA25" i="1" l="1"/>
  <c r="BH25" i="1"/>
  <c r="BD16" i="1"/>
  <c r="BA16" i="1"/>
  <c r="AD22" i="1"/>
  <c r="AC23" i="1" s="1"/>
  <c r="AE22" i="1"/>
  <c r="AY22" i="1" s="1"/>
  <c r="AO16" i="1"/>
  <c r="AP16" i="1" s="1"/>
  <c r="BE16" i="1" s="1"/>
  <c r="BI16" i="1" s="1"/>
  <c r="BJ16" i="1" s="1"/>
  <c r="BK16" i="1" s="1"/>
  <c r="I24" i="1"/>
  <c r="AU24" i="1" s="1"/>
  <c r="H24" i="1"/>
  <c r="G25" i="1" s="1"/>
  <c r="N17" i="1"/>
  <c r="AJ17" i="1"/>
  <c r="AB25" i="1"/>
  <c r="Z26" i="1"/>
  <c r="Y26" i="1"/>
  <c r="C27" i="1"/>
  <c r="F27" i="1" s="1"/>
  <c r="W27" i="1"/>
  <c r="AA26" i="1" l="1"/>
  <c r="BH26" i="1"/>
  <c r="BC22" i="1"/>
  <c r="AD23" i="1"/>
  <c r="AC24" i="1" s="1"/>
  <c r="AE23" i="1"/>
  <c r="AY23" i="1" s="1"/>
  <c r="I25" i="1"/>
  <c r="AU25" i="1" s="1"/>
  <c r="H25" i="1"/>
  <c r="G26" i="1" s="1"/>
  <c r="Z27" i="1"/>
  <c r="Y27" i="1"/>
  <c r="AK17" i="1"/>
  <c r="O17" i="1"/>
  <c r="L18" i="1"/>
  <c r="AB26" i="1"/>
  <c r="C28" i="1"/>
  <c r="F28" i="1" s="1"/>
  <c r="W28" i="1"/>
  <c r="AA27" i="1" l="1"/>
  <c r="BH27" i="1"/>
  <c r="BC23" i="1"/>
  <c r="R17" i="1"/>
  <c r="P17" i="1"/>
  <c r="AV17" i="1" s="1"/>
  <c r="AW17" i="1" s="1"/>
  <c r="AE24" i="1"/>
  <c r="AY24" i="1" s="1"/>
  <c r="AD24" i="1"/>
  <c r="AC25" i="1" s="1"/>
  <c r="I26" i="1"/>
  <c r="AU26" i="1" s="1"/>
  <c r="H26" i="1"/>
  <c r="G27" i="1" s="1"/>
  <c r="Z28" i="1"/>
  <c r="Y28" i="1"/>
  <c r="AI18" i="1"/>
  <c r="M18" i="1"/>
  <c r="S17" i="1"/>
  <c r="AL17" i="1"/>
  <c r="AM17" i="1" s="1"/>
  <c r="AZ17" i="1" s="1"/>
  <c r="AB27" i="1"/>
  <c r="C29" i="1"/>
  <c r="F29" i="1" s="1"/>
  <c r="W29" i="1"/>
  <c r="AA28" i="1" l="1"/>
  <c r="BH28" i="1"/>
  <c r="BA17" i="1"/>
  <c r="BD17" i="1"/>
  <c r="BC24" i="1"/>
  <c r="AD25" i="1"/>
  <c r="AC26" i="1" s="1"/>
  <c r="AE25" i="1"/>
  <c r="AY25" i="1" s="1"/>
  <c r="BC25" i="1" s="1"/>
  <c r="AO17" i="1"/>
  <c r="AP17" i="1" s="1"/>
  <c r="BE17" i="1" s="1"/>
  <c r="BI17" i="1" s="1"/>
  <c r="BJ17" i="1" s="1"/>
  <c r="BK17" i="1" s="1"/>
  <c r="I27" i="1"/>
  <c r="AU27" i="1" s="1"/>
  <c r="H27" i="1"/>
  <c r="G28" i="1" s="1"/>
  <c r="Z29" i="1"/>
  <c r="Y29" i="1"/>
  <c r="AB28" i="1"/>
  <c r="AJ18" i="1"/>
  <c r="N18" i="1"/>
  <c r="C30" i="1"/>
  <c r="F30" i="1" s="1"/>
  <c r="W30" i="1"/>
  <c r="AA29" i="1" l="1"/>
  <c r="BH29" i="1"/>
  <c r="AE26" i="1"/>
  <c r="AY26" i="1" s="1"/>
  <c r="AD26" i="1"/>
  <c r="AC27" i="1"/>
  <c r="I28" i="1"/>
  <c r="AU28" i="1" s="1"/>
  <c r="H28" i="1"/>
  <c r="G29" i="1" s="1"/>
  <c r="Z30" i="1"/>
  <c r="BH30" i="1" s="1"/>
  <c r="AA30" i="1"/>
  <c r="Y30" i="1"/>
  <c r="AK18" i="1"/>
  <c r="O18" i="1"/>
  <c r="L19" i="1"/>
  <c r="AB29" i="1"/>
  <c r="C31" i="1"/>
  <c r="F31" i="1" s="1"/>
  <c r="W31" i="1"/>
  <c r="R18" i="1" l="1"/>
  <c r="S18" i="1" s="1"/>
  <c r="P18" i="1"/>
  <c r="AV18" i="1" s="1"/>
  <c r="AW18" i="1" s="1"/>
  <c r="BC26" i="1"/>
  <c r="AE27" i="1"/>
  <c r="AY27" i="1" s="1"/>
  <c r="AD27" i="1"/>
  <c r="AC28" i="1" s="1"/>
  <c r="I29" i="1"/>
  <c r="AU29" i="1" s="1"/>
  <c r="H29" i="1"/>
  <c r="G30" i="1" s="1"/>
  <c r="Z31" i="1"/>
  <c r="Y31" i="1"/>
  <c r="AI19" i="1"/>
  <c r="M19" i="1"/>
  <c r="AB30" i="1"/>
  <c r="AL18" i="1"/>
  <c r="AM18" i="1" s="1"/>
  <c r="AZ18" i="1" s="1"/>
  <c r="C32" i="1"/>
  <c r="F32" i="1" s="1"/>
  <c r="W32" i="1"/>
  <c r="AA31" i="1" l="1"/>
  <c r="BH31" i="1"/>
  <c r="BC27" i="1"/>
  <c r="BD18" i="1"/>
  <c r="BA18" i="1"/>
  <c r="AD28" i="1"/>
  <c r="AE28" i="1"/>
  <c r="AY28" i="1" s="1"/>
  <c r="AC29" i="1"/>
  <c r="AO18" i="1"/>
  <c r="AP18" i="1" s="1"/>
  <c r="BE18" i="1" s="1"/>
  <c r="BI18" i="1" s="1"/>
  <c r="BJ18" i="1" s="1"/>
  <c r="BK18" i="1" s="1"/>
  <c r="I30" i="1"/>
  <c r="AU30" i="1" s="1"/>
  <c r="H30" i="1"/>
  <c r="G31" i="1" s="1"/>
  <c r="AJ19" i="1"/>
  <c r="N19" i="1"/>
  <c r="Z32" i="1"/>
  <c r="Y32" i="1"/>
  <c r="AB31" i="1"/>
  <c r="C33" i="1"/>
  <c r="F33" i="1" s="1"/>
  <c r="F34" i="1" s="1"/>
  <c r="W33" i="1"/>
  <c r="AA32" i="1" l="1"/>
  <c r="BH32" i="1"/>
  <c r="BC28" i="1"/>
  <c r="AD29" i="1"/>
  <c r="AE29" i="1"/>
  <c r="AY29" i="1" s="1"/>
  <c r="BC29" i="1" s="1"/>
  <c r="AC30" i="1"/>
  <c r="I31" i="1"/>
  <c r="AU31" i="1" s="1"/>
  <c r="H31" i="1"/>
  <c r="G32" i="1" s="1"/>
  <c r="Z33" i="1"/>
  <c r="Y33" i="1"/>
  <c r="AB32" i="1"/>
  <c r="AK19" i="1"/>
  <c r="O19" i="1"/>
  <c r="L20" i="1"/>
  <c r="AA33" i="1" l="1"/>
  <c r="BH33" i="1"/>
  <c r="R19" i="1"/>
  <c r="S19" i="1" s="1"/>
  <c r="P19" i="1"/>
  <c r="AV19" i="1" s="1"/>
  <c r="AW19" i="1" s="1"/>
  <c r="AA34" i="1"/>
  <c r="AE30" i="1"/>
  <c r="AY30" i="1" s="1"/>
  <c r="AD30" i="1"/>
  <c r="AC31" i="1" s="1"/>
  <c r="I32" i="1"/>
  <c r="AU32" i="1" s="1"/>
  <c r="H32" i="1"/>
  <c r="G33" i="1" s="1"/>
  <c r="AI20" i="1"/>
  <c r="M20" i="1"/>
  <c r="AL19" i="1"/>
  <c r="AM19" i="1" s="1"/>
  <c r="AZ19" i="1" s="1"/>
  <c r="AB33" i="1"/>
  <c r="BC30" i="1" l="1"/>
  <c r="BD19" i="1"/>
  <c r="BA19" i="1"/>
  <c r="AD31" i="1"/>
  <c r="AC32" i="1" s="1"/>
  <c r="AE31" i="1"/>
  <c r="AY31" i="1" s="1"/>
  <c r="AO19" i="1"/>
  <c r="AP19" i="1" s="1"/>
  <c r="BE19" i="1" s="1"/>
  <c r="BI19" i="1" s="1"/>
  <c r="BJ19" i="1" s="1"/>
  <c r="BK19" i="1" s="1"/>
  <c r="H33" i="1"/>
  <c r="H34" i="1" s="1"/>
  <c r="G35" i="1" s="1"/>
  <c r="I33" i="1"/>
  <c r="AU33" i="1" s="1"/>
  <c r="N20" i="1"/>
  <c r="AJ20" i="1"/>
  <c r="BC31" i="1" l="1"/>
  <c r="AD32" i="1"/>
  <c r="AE32" i="1"/>
  <c r="AY32" i="1" s="1"/>
  <c r="AC33" i="1"/>
  <c r="G34" i="1"/>
  <c r="AK20" i="1"/>
  <c r="O20" i="1"/>
  <c r="L21" i="1"/>
  <c r="BC32" i="1" l="1"/>
  <c r="R20" i="1"/>
  <c r="P20" i="1"/>
  <c r="AV20" i="1" s="1"/>
  <c r="AW20" i="1" s="1"/>
  <c r="AD33" i="1"/>
  <c r="AD34" i="1" s="1"/>
  <c r="AC35" i="1" s="1"/>
  <c r="AE33" i="1"/>
  <c r="AY33" i="1" s="1"/>
  <c r="BC33" i="1" s="1"/>
  <c r="S20" i="1"/>
  <c r="AL20" i="1"/>
  <c r="AM20" i="1" s="1"/>
  <c r="AZ20" i="1" s="1"/>
  <c r="M21" i="1"/>
  <c r="AI21" i="1"/>
  <c r="AC34" i="1" l="1"/>
  <c r="BD20" i="1"/>
  <c r="BA20" i="1"/>
  <c r="AO20" i="1"/>
  <c r="AP20" i="1" s="1"/>
  <c r="BE20" i="1" s="1"/>
  <c r="BI20" i="1" s="1"/>
  <c r="BJ20" i="1" s="1"/>
  <c r="BK20" i="1" s="1"/>
  <c r="N21" i="1"/>
  <c r="AJ21" i="1"/>
  <c r="AK21" i="1" l="1"/>
  <c r="O21" i="1"/>
  <c r="L22" i="1"/>
  <c r="R21" i="1" l="1"/>
  <c r="S21" i="1" s="1"/>
  <c r="P21" i="1"/>
  <c r="AV21" i="1" s="1"/>
  <c r="AW21" i="1" s="1"/>
  <c r="M22" i="1"/>
  <c r="AI22" i="1"/>
  <c r="AL21" i="1"/>
  <c r="AM21" i="1" s="1"/>
  <c r="AZ21" i="1" s="1"/>
  <c r="BA21" i="1" l="1"/>
  <c r="BD21" i="1"/>
  <c r="AO21" i="1"/>
  <c r="AP21" i="1" s="1"/>
  <c r="BE21" i="1" s="1"/>
  <c r="BI21" i="1" s="1"/>
  <c r="BJ21" i="1" s="1"/>
  <c r="BK21" i="1" s="1"/>
  <c r="N22" i="1"/>
  <c r="AJ22" i="1"/>
  <c r="AK22" i="1" l="1"/>
  <c r="L23" i="1"/>
  <c r="O22" i="1"/>
  <c r="R22" i="1" l="1"/>
  <c r="S22" i="1" s="1"/>
  <c r="P22" i="1"/>
  <c r="AV22" i="1" s="1"/>
  <c r="AW22" i="1" s="1"/>
  <c r="M23" i="1"/>
  <c r="AI23" i="1"/>
  <c r="AL22" i="1"/>
  <c r="AM22" i="1" s="1"/>
  <c r="AZ22" i="1" s="1"/>
  <c r="BD22" i="1" l="1"/>
  <c r="BA22" i="1"/>
  <c r="AO22" i="1"/>
  <c r="AP22" i="1" s="1"/>
  <c r="BE22" i="1" s="1"/>
  <c r="BI22" i="1" s="1"/>
  <c r="BJ22" i="1" s="1"/>
  <c r="BK22" i="1" s="1"/>
  <c r="N23" i="1"/>
  <c r="AJ23" i="1"/>
  <c r="AK23" i="1" l="1"/>
  <c r="O23" i="1"/>
  <c r="L24" i="1"/>
  <c r="R23" i="1" l="1"/>
  <c r="S23" i="1" s="1"/>
  <c r="P23" i="1"/>
  <c r="AV23" i="1" s="1"/>
  <c r="AW23" i="1" s="1"/>
  <c r="M24" i="1"/>
  <c r="AI24" i="1"/>
  <c r="AL23" i="1"/>
  <c r="AM23" i="1" s="1"/>
  <c r="AZ23" i="1" s="1"/>
  <c r="BD23" i="1" l="1"/>
  <c r="BA23" i="1"/>
  <c r="AO23" i="1"/>
  <c r="AP23" i="1" s="1"/>
  <c r="BE23" i="1" s="1"/>
  <c r="BI23" i="1" s="1"/>
  <c r="BJ23" i="1" s="1"/>
  <c r="BK23" i="1" s="1"/>
  <c r="N24" i="1"/>
  <c r="AJ24" i="1"/>
  <c r="AK24" i="1" l="1"/>
  <c r="O24" i="1"/>
  <c r="L25" i="1"/>
  <c r="R24" i="1" l="1"/>
  <c r="S24" i="1" s="1"/>
  <c r="P24" i="1"/>
  <c r="AV24" i="1" s="1"/>
  <c r="AW24" i="1" s="1"/>
  <c r="M25" i="1"/>
  <c r="AI25" i="1"/>
  <c r="AL24" i="1"/>
  <c r="AM24" i="1" s="1"/>
  <c r="AZ24" i="1" s="1"/>
  <c r="BD24" i="1" l="1"/>
  <c r="BA24" i="1"/>
  <c r="AO24" i="1"/>
  <c r="AP24" i="1" s="1"/>
  <c r="BE24" i="1" s="1"/>
  <c r="BI24" i="1" s="1"/>
  <c r="BJ24" i="1" s="1"/>
  <c r="BK24" i="1" s="1"/>
  <c r="N25" i="1"/>
  <c r="AJ25" i="1"/>
  <c r="AK25" i="1" l="1"/>
  <c r="O25" i="1"/>
  <c r="L26" i="1"/>
  <c r="R25" i="1" l="1"/>
  <c r="S25" i="1" s="1"/>
  <c r="P25" i="1"/>
  <c r="AV25" i="1" s="1"/>
  <c r="AW25" i="1" s="1"/>
  <c r="M26" i="1"/>
  <c r="AI26" i="1"/>
  <c r="AL25" i="1"/>
  <c r="AM25" i="1" s="1"/>
  <c r="AZ25" i="1" s="1"/>
  <c r="BA25" i="1" l="1"/>
  <c r="BD25" i="1"/>
  <c r="AO25" i="1"/>
  <c r="AP25" i="1" s="1"/>
  <c r="BE25" i="1" s="1"/>
  <c r="BI25" i="1" s="1"/>
  <c r="BJ25" i="1" s="1"/>
  <c r="BK25" i="1" s="1"/>
  <c r="N26" i="1"/>
  <c r="AJ26" i="1"/>
  <c r="AK26" i="1" l="1"/>
  <c r="L27" i="1"/>
  <c r="O26" i="1"/>
  <c r="R26" i="1" l="1"/>
  <c r="S26" i="1" s="1"/>
  <c r="P26" i="1"/>
  <c r="AV26" i="1" s="1"/>
  <c r="AW26" i="1" s="1"/>
  <c r="AL26" i="1"/>
  <c r="AM26" i="1" s="1"/>
  <c r="AZ26" i="1" s="1"/>
  <c r="M27" i="1"/>
  <c r="AI27" i="1"/>
  <c r="BD26" i="1" l="1"/>
  <c r="BA26" i="1"/>
  <c r="AO26" i="1"/>
  <c r="AP26" i="1" s="1"/>
  <c r="BE26" i="1" s="1"/>
  <c r="BI26" i="1" s="1"/>
  <c r="BJ26" i="1" s="1"/>
  <c r="BK26" i="1" s="1"/>
  <c r="N27" i="1"/>
  <c r="AJ27" i="1"/>
  <c r="AK27" i="1" l="1"/>
  <c r="O27" i="1"/>
  <c r="L28" i="1"/>
  <c r="R27" i="1" l="1"/>
  <c r="S27" i="1" s="1"/>
  <c r="P27" i="1"/>
  <c r="AV27" i="1" s="1"/>
  <c r="AW27" i="1" s="1"/>
  <c r="M28" i="1"/>
  <c r="AI28" i="1"/>
  <c r="AL27" i="1"/>
  <c r="AM27" i="1" s="1"/>
  <c r="AZ27" i="1" s="1"/>
  <c r="BD27" i="1" l="1"/>
  <c r="BA27" i="1"/>
  <c r="AO27" i="1"/>
  <c r="AP27" i="1" s="1"/>
  <c r="BE27" i="1" s="1"/>
  <c r="BI27" i="1" s="1"/>
  <c r="BJ27" i="1" s="1"/>
  <c r="BK27" i="1" s="1"/>
  <c r="N28" i="1"/>
  <c r="AJ28" i="1"/>
  <c r="AK28" i="1" l="1"/>
  <c r="L29" i="1"/>
  <c r="O28" i="1"/>
  <c r="R28" i="1" l="1"/>
  <c r="P28" i="1"/>
  <c r="AV28" i="1" s="1"/>
  <c r="AW28" i="1" s="1"/>
  <c r="M29" i="1"/>
  <c r="AI29" i="1"/>
  <c r="S28" i="1"/>
  <c r="AL28" i="1"/>
  <c r="AM28" i="1" s="1"/>
  <c r="AZ28" i="1" s="1"/>
  <c r="BD28" i="1" l="1"/>
  <c r="BA28" i="1"/>
  <c r="AO28" i="1"/>
  <c r="AP28" i="1" s="1"/>
  <c r="BE28" i="1" s="1"/>
  <c r="BI28" i="1" s="1"/>
  <c r="BJ28" i="1" s="1"/>
  <c r="BK28" i="1" s="1"/>
  <c r="N29" i="1"/>
  <c r="AJ29" i="1"/>
  <c r="AK29" i="1" l="1"/>
  <c r="O29" i="1"/>
  <c r="L30" i="1"/>
  <c r="R29" i="1" l="1"/>
  <c r="S29" i="1" s="1"/>
  <c r="P29" i="1"/>
  <c r="AV29" i="1" s="1"/>
  <c r="AW29" i="1" s="1"/>
  <c r="AL29" i="1"/>
  <c r="AM29" i="1" s="1"/>
  <c r="AZ29" i="1" s="1"/>
  <c r="M30" i="1"/>
  <c r="AI30" i="1"/>
  <c r="BA29" i="1" l="1"/>
  <c r="BD29" i="1"/>
  <c r="AO29" i="1"/>
  <c r="AP29" i="1" s="1"/>
  <c r="BE29" i="1" s="1"/>
  <c r="BI29" i="1" s="1"/>
  <c r="BJ29" i="1" s="1"/>
  <c r="BK29" i="1" s="1"/>
  <c r="N30" i="1"/>
  <c r="AJ30" i="1"/>
  <c r="AK30" i="1" l="1"/>
  <c r="O30" i="1"/>
  <c r="L31" i="1"/>
  <c r="R30" i="1" l="1"/>
  <c r="S30" i="1" s="1"/>
  <c r="P30" i="1"/>
  <c r="AV30" i="1" s="1"/>
  <c r="AW30" i="1" s="1"/>
  <c r="M31" i="1"/>
  <c r="AI31" i="1"/>
  <c r="AL30" i="1"/>
  <c r="AM30" i="1" s="1"/>
  <c r="AZ30" i="1" s="1"/>
  <c r="BD30" i="1" l="1"/>
  <c r="BA30" i="1"/>
  <c r="AO30" i="1"/>
  <c r="AP30" i="1" s="1"/>
  <c r="BE30" i="1" s="1"/>
  <c r="BI30" i="1" s="1"/>
  <c r="BJ30" i="1" s="1"/>
  <c r="BK30" i="1" s="1"/>
  <c r="N31" i="1"/>
  <c r="AJ31" i="1"/>
  <c r="AK31" i="1" l="1"/>
  <c r="O31" i="1"/>
  <c r="L32" i="1"/>
  <c r="R31" i="1" l="1"/>
  <c r="P31" i="1"/>
  <c r="AV31" i="1" s="1"/>
  <c r="AW31" i="1" s="1"/>
  <c r="S31" i="1"/>
  <c r="AL31" i="1"/>
  <c r="AM31" i="1" s="1"/>
  <c r="AZ31" i="1" s="1"/>
  <c r="M32" i="1"/>
  <c r="AI32" i="1"/>
  <c r="BD31" i="1" l="1"/>
  <c r="BA31" i="1"/>
  <c r="AO31" i="1"/>
  <c r="AP31" i="1" s="1"/>
  <c r="BE31" i="1" s="1"/>
  <c r="BI31" i="1" s="1"/>
  <c r="BJ31" i="1" s="1"/>
  <c r="BK31" i="1" s="1"/>
  <c r="N32" i="1"/>
  <c r="AJ32" i="1"/>
  <c r="AK32" i="1" l="1"/>
  <c r="O32" i="1"/>
  <c r="L33" i="1"/>
  <c r="R32" i="1" l="1"/>
  <c r="P32" i="1"/>
  <c r="AV32" i="1" s="1"/>
  <c r="AW32" i="1" s="1"/>
  <c r="S32" i="1"/>
  <c r="AL32" i="1"/>
  <c r="AM32" i="1" s="1"/>
  <c r="AZ32" i="1" s="1"/>
  <c r="AI33" i="1"/>
  <c r="AI34" i="1" s="1"/>
  <c r="M33" i="1"/>
  <c r="L34" i="1"/>
  <c r="BD32" i="1" l="1"/>
  <c r="BA32" i="1"/>
  <c r="AO32" i="1"/>
  <c r="AP32" i="1" s="1"/>
  <c r="BE32" i="1" s="1"/>
  <c r="BI32" i="1" s="1"/>
  <c r="BJ32" i="1" s="1"/>
  <c r="BK32" i="1" s="1"/>
  <c r="AJ33" i="1"/>
  <c r="AJ34" i="1" s="1"/>
  <c r="AH35" i="1" s="1"/>
  <c r="M34" i="1"/>
  <c r="K35" i="1" s="1"/>
  <c r="N33" i="1"/>
  <c r="O33" i="1" l="1"/>
  <c r="AK33" i="1"/>
  <c r="R33" i="1" l="1"/>
  <c r="S33" i="1" s="1"/>
  <c r="P33" i="1"/>
  <c r="AV33" i="1" s="1"/>
  <c r="AW33" i="1" s="1"/>
  <c r="AL33" i="1"/>
  <c r="AM33" i="1" s="1"/>
  <c r="AZ33" i="1" s="1"/>
  <c r="BA33" i="1" l="1"/>
  <c r="BD33" i="1"/>
  <c r="AO33" i="1"/>
  <c r="AP33" i="1" s="1"/>
  <c r="BE33" i="1" s="1"/>
  <c r="BI33" i="1" s="1"/>
  <c r="BJ33" i="1" s="1"/>
  <c r="BK33" i="1" s="1"/>
</calcChain>
</file>

<file path=xl/sharedStrings.xml><?xml version="1.0" encoding="utf-8"?>
<sst xmlns="http://schemas.openxmlformats.org/spreadsheetml/2006/main" count="233" uniqueCount="61">
  <si>
    <t>Taux inflation</t>
  </si>
  <si>
    <t>Revenus annuels en euros courants</t>
  </si>
  <si>
    <t>Taux endettement crédit à taux fixe</t>
  </si>
  <si>
    <t xml:space="preserve">Part des revenus initialement épargnés </t>
  </si>
  <si>
    <t xml:space="preserve">Hypothèses </t>
  </si>
  <si>
    <t>Taux rémunération épargne</t>
  </si>
  <si>
    <t>Taux crédit</t>
  </si>
  <si>
    <t>Annuité crédit à taux fixe</t>
  </si>
  <si>
    <t>Eéchéance prêt</t>
  </si>
  <si>
    <t>Intérêts</t>
  </si>
  <si>
    <t>Amortissement</t>
  </si>
  <si>
    <t>Capital dû</t>
  </si>
  <si>
    <t>Tableau amortisement du crédit</t>
  </si>
  <si>
    <t>Valeur du bien
=
Montant du crédit</t>
  </si>
  <si>
    <t>Actif total
=
Actif financier + Actif physique net</t>
  </si>
  <si>
    <t>Dépenses courantes
=
"Panier annuel de la ménagère"</t>
  </si>
  <si>
    <t>Soit en nombre de Paniers annuels de la ménagère"</t>
  </si>
  <si>
    <t>Durée en années</t>
  </si>
  <si>
    <t>paniers de la ménagère</t>
  </si>
  <si>
    <t>"1"</t>
  </si>
  <si>
    <t>"2"</t>
  </si>
  <si>
    <t>"1" +"2"</t>
  </si>
  <si>
    <t>"3"</t>
  </si>
  <si>
    <t>"4'"</t>
  </si>
  <si>
    <t>"3" + "4"</t>
  </si>
  <si>
    <t>Incidence de l'inflation en nombre de paniers annuels de la ménagère</t>
  </si>
  <si>
    <t>Evolution poids de l'annuité du crédit</t>
  </si>
  <si>
    <t>Cumul revenus épargnés avec intérêts capitalisés
=
Actif financier</t>
  </si>
  <si>
    <t>Intérêts perçus capitalisés tous les ans</t>
  </si>
  <si>
    <r>
      <t xml:space="preserve">           Hypothèse avec une </t>
    </r>
    <r>
      <rPr>
        <b/>
        <sz val="12"/>
        <color rgb="FFFF0000"/>
        <rFont val="Calibri"/>
        <family val="2"/>
        <scheme val="minor"/>
      </rPr>
      <t>inflation de</t>
    </r>
  </si>
  <si>
    <t>Taux de l'épargne déflaté</t>
  </si>
  <si>
    <t>Taux du crédit déflaté</t>
  </si>
  <si>
    <t>Annuité crédit à taux fixe en pourcentage des revnus</t>
  </si>
  <si>
    <t>Dépenses courantes en pourcentage des revenus
=
"Panier annuel de la ménagère"</t>
  </si>
  <si>
    <t>Pourcentage dépenses courantes
=
"Panier de la ménagère"</t>
  </si>
  <si>
    <t>Actif physique net</t>
  </si>
  <si>
    <t>Actif total
=
Physique + Financier</t>
  </si>
  <si>
    <t>En nombre de paniers annuels de la ménagère</t>
  </si>
  <si>
    <t>Avec inflation de</t>
  </si>
  <si>
    <t>Absence d'inflation (1)</t>
  </si>
  <si>
    <t>(2)</t>
  </si>
  <si>
    <t>(2) - (1)</t>
  </si>
  <si>
    <t>Synthèse générale</t>
  </si>
  <si>
    <t>Tableaux comparatifs</t>
  </si>
  <si>
    <t>Unité de comparaison
Nombre de paniers annuels de la ménagère
Voir tabeaux comparatifs de synthèse en bas et à droite</t>
  </si>
  <si>
    <t>Revenus épargnés = Actif financier</t>
  </si>
  <si>
    <r>
      <t xml:space="preserve">Hypothèse de base  = </t>
    </r>
    <r>
      <rPr>
        <b/>
        <sz val="14"/>
        <color rgb="FFFF0000"/>
        <rFont val="Calibri"/>
        <family val="2"/>
        <scheme val="minor"/>
      </rPr>
      <t xml:space="preserve">Absence d'inflation = </t>
    </r>
    <r>
      <rPr>
        <b/>
        <sz val="14"/>
        <color theme="1"/>
        <rFont val="Calibri"/>
        <family val="2"/>
        <scheme val="minor"/>
      </rPr>
      <t>Référence en euros courants</t>
    </r>
  </si>
  <si>
    <r>
      <t>Valeur actif physique net en supposant</t>
    </r>
    <r>
      <rPr>
        <b/>
        <sz val="12"/>
        <color rgb="FFC00000"/>
        <rFont val="Calibri"/>
        <family val="2"/>
        <scheme val="minor"/>
      </rPr>
      <t xml:space="preserve"> ni plus-value ni moins-value</t>
    </r>
  </si>
  <si>
    <r>
      <t>Valeur actif physique net en supposant</t>
    </r>
    <r>
      <rPr>
        <b/>
        <sz val="12"/>
        <color rgb="FFC00000"/>
        <rFont val="Calibri"/>
        <family val="2"/>
        <scheme val="minor"/>
      </rPr>
      <t xml:space="preserve"> ni plus value ni moins value</t>
    </r>
  </si>
  <si>
    <t>Revenus annuels supposés évoluer au rythme de l'inflation
= Euros courants</t>
  </si>
  <si>
    <t>Rappel différence actif total en "Nombre de paniers de la ménagère"</t>
  </si>
  <si>
    <t>Rappel de la "Valeur du panier de la ménagère" en euros courants</t>
  </si>
  <si>
    <t>Sans plus-value ni moins-value</t>
  </si>
  <si>
    <t>Soit en euros constantts</t>
  </si>
  <si>
    <t>Plus-value nécessaire sur vente actif physique pour compenser la perte due à la dépréciation monétaire de</t>
  </si>
  <si>
    <t>Tableaux comparatifs - Synthèse générale</t>
  </si>
  <si>
    <r>
      <t>Gain ou perte en euros courants</t>
    </r>
    <r>
      <rPr>
        <b/>
        <sz val="12"/>
        <color rgb="FFC00000"/>
        <rFont val="Calibri"/>
        <family val="2"/>
        <scheme val="minor"/>
      </rPr>
      <t xml:space="preserve"> sans plus-value ni moins-value sur l'actif physqique</t>
    </r>
  </si>
  <si>
    <t>Incidences de l'inflation sur la valeur du patrimoine total (= Physique + Financier)</t>
  </si>
  <si>
    <r>
      <t>Renseigner les cellules matétrialisées</t>
    </r>
    <r>
      <rPr>
        <b/>
        <sz val="18"/>
        <color rgb="FF83C937"/>
        <rFont val="Calibri"/>
        <family val="2"/>
        <scheme val="minor"/>
      </rPr>
      <t xml:space="preserve"> </t>
    </r>
    <r>
      <rPr>
        <b/>
        <sz val="18"/>
        <color rgb="FF588824"/>
        <rFont val="Calibri"/>
        <family val="2"/>
        <scheme val="minor"/>
      </rPr>
      <t>en vert</t>
    </r>
  </si>
  <si>
    <t>Solde résiduel
=
Revenus épargnés par an
=
Actif financier</t>
  </si>
  <si>
    <t xml:space="preserve">Evolution poids des revenus épargnés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</si>
</sst>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#,##0.000_ ;[Red]\-#,##0.000\ "/>
    <numFmt numFmtId="165" formatCode="0.000"/>
    <numFmt numFmtId="166" formatCode="0.0000%"/>
    <numFmt numFmtId="167" formatCode="0.000_ ;[Red]\-0.000\ "/>
    <numFmt numFmtId="168" formatCode="0.00_ ;[Red]\-0.00\ 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8"/>
      <color rgb="FF83C937"/>
      <name val="Calibri"/>
      <family val="2"/>
      <scheme val="minor"/>
    </font>
    <font>
      <b/>
      <sz val="18"/>
      <color rgb="FF5888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0" fillId="0" borderId="11" xfId="0" applyBorder="1"/>
    <xf numFmtId="8" fontId="0" fillId="0" borderId="14" xfId="0" applyNumberFormat="1" applyBorder="1"/>
    <xf numFmtId="8" fontId="0" fillId="0" borderId="15" xfId="0" applyNumberFormat="1" applyBorder="1"/>
    <xf numFmtId="8" fontId="0" fillId="0" borderId="14" xfId="0" applyNumberFormat="1" applyBorder="1" applyAlignment="1">
      <alignment horizontal="center" vertical="center"/>
    </xf>
    <xf numFmtId="8" fontId="0" fillId="0" borderId="13" xfId="0" applyNumberFormat="1" applyBorder="1"/>
    <xf numFmtId="8" fontId="0" fillId="0" borderId="16" xfId="0" applyNumberFormat="1" applyBorder="1"/>
    <xf numFmtId="0" fontId="0" fillId="0" borderId="17" xfId="0" applyBorder="1"/>
    <xf numFmtId="8" fontId="0" fillId="0" borderId="23" xfId="0" applyNumberFormat="1" applyBorder="1" applyAlignment="1">
      <alignment horizontal="center" vertical="center"/>
    </xf>
    <xf numFmtId="8" fontId="0" fillId="0" borderId="24" xfId="0" applyNumberFormat="1" applyBorder="1"/>
    <xf numFmtId="8" fontId="0" fillId="0" borderId="23" xfId="0" applyNumberFormat="1" applyBorder="1"/>
    <xf numFmtId="8" fontId="0" fillId="0" borderId="10" xfId="0" applyNumberFormat="1" applyBorder="1"/>
    <xf numFmtId="8" fontId="0" fillId="0" borderId="11" xfId="0" applyNumberFormat="1" applyBorder="1"/>
    <xf numFmtId="8" fontId="0" fillId="0" borderId="11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26" xfId="0" applyBorder="1"/>
    <xf numFmtId="8" fontId="0" fillId="0" borderId="27" xfId="0" applyNumberFormat="1" applyBorder="1"/>
    <xf numFmtId="8" fontId="0" fillId="0" borderId="28" xfId="0" applyNumberFormat="1" applyBorder="1"/>
    <xf numFmtId="0" fontId="0" fillId="0" borderId="29" xfId="0" applyBorder="1"/>
    <xf numFmtId="0" fontId="0" fillId="0" borderId="16" xfId="0" applyBorder="1"/>
    <xf numFmtId="0" fontId="0" fillId="0" borderId="30" xfId="0" applyBorder="1"/>
    <xf numFmtId="0" fontId="0" fillId="0" borderId="31" xfId="0" applyBorder="1"/>
    <xf numFmtId="0" fontId="0" fillId="0" borderId="10" xfId="0" applyBorder="1"/>
    <xf numFmtId="0" fontId="0" fillId="0" borderId="13" xfId="0" applyBorder="1" applyAlignment="1">
      <alignment horizontal="center" vertical="center"/>
    </xf>
    <xf numFmtId="8" fontId="0" fillId="0" borderId="20" xfId="0" applyNumberFormat="1" applyBorder="1" applyAlignment="1">
      <alignment horizontal="center" vertical="center"/>
    </xf>
    <xf numFmtId="8" fontId="0" fillId="0" borderId="25" xfId="0" applyNumberFormat="1" applyBorder="1" applyAlignment="1">
      <alignment horizontal="center" vertical="center"/>
    </xf>
    <xf numFmtId="8" fontId="0" fillId="0" borderId="19" xfId="0" applyNumberFormat="1" applyBorder="1"/>
    <xf numFmtId="8" fontId="0" fillId="0" borderId="21" xfId="0" applyNumberFormat="1" applyBorder="1"/>
    <xf numFmtId="0" fontId="1" fillId="0" borderId="6" xfId="0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8" fontId="1" fillId="2" borderId="18" xfId="0" applyNumberFormat="1" applyFont="1" applyFill="1" applyBorder="1"/>
    <xf numFmtId="0" fontId="0" fillId="0" borderId="22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14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8" fontId="0" fillId="0" borderId="31" xfId="0" applyNumberFormat="1" applyBorder="1"/>
    <xf numFmtId="0" fontId="0" fillId="0" borderId="39" xfId="0" applyBorder="1"/>
    <xf numFmtId="0" fontId="0" fillId="0" borderId="37" xfId="0" applyBorder="1"/>
    <xf numFmtId="8" fontId="0" fillId="0" borderId="32" xfId="0" applyNumberForma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1" xfId="0" applyFill="1" applyBorder="1"/>
    <xf numFmtId="0" fontId="0" fillId="0" borderId="16" xfId="0" applyFill="1" applyBorder="1"/>
    <xf numFmtId="0" fontId="0" fillId="3" borderId="17" xfId="0" applyFill="1" applyBorder="1"/>
    <xf numFmtId="8" fontId="0" fillId="0" borderId="14" xfId="0" applyNumberFormat="1" applyFill="1" applyBorder="1"/>
    <xf numFmtId="8" fontId="0" fillId="0" borderId="13" xfId="0" applyNumberFormat="1" applyFill="1" applyBorder="1"/>
    <xf numFmtId="0" fontId="0" fillId="0" borderId="17" xfId="0" applyFill="1" applyBorder="1"/>
    <xf numFmtId="0" fontId="0" fillId="3" borderId="6" xfId="0" applyFill="1" applyBorder="1"/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0" xfId="0" applyFill="1" applyBorder="1"/>
    <xf numFmtId="0" fontId="0" fillId="0" borderId="31" xfId="0" applyFill="1" applyBorder="1"/>
    <xf numFmtId="0" fontId="0" fillId="3" borderId="31" xfId="0" applyFill="1" applyBorder="1"/>
    <xf numFmtId="8" fontId="0" fillId="0" borderId="22" xfId="0" applyNumberFormat="1" applyFill="1" applyBorder="1"/>
    <xf numFmtId="8" fontId="0" fillId="0" borderId="23" xfId="0" applyNumberFormat="1" applyFill="1" applyBorder="1"/>
    <xf numFmtId="0" fontId="1" fillId="3" borderId="23" xfId="0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11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32" xfId="0" applyFill="1" applyBorder="1"/>
    <xf numFmtId="0" fontId="0" fillId="3" borderId="15" xfId="0" applyFill="1" applyBorder="1"/>
    <xf numFmtId="0" fontId="0" fillId="3" borderId="24" xfId="0" applyFill="1" applyBorder="1"/>
    <xf numFmtId="0" fontId="0" fillId="3" borderId="12" xfId="0" applyFill="1" applyBorder="1"/>
    <xf numFmtId="0" fontId="0" fillId="3" borderId="18" xfId="0" applyFill="1" applyBorder="1"/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8" fontId="0" fillId="0" borderId="22" xfId="0" applyNumberFormat="1" applyBorder="1"/>
    <xf numFmtId="0" fontId="1" fillId="0" borderId="8" xfId="0" applyFont="1" applyBorder="1" applyAlignment="1">
      <alignment horizontal="center" vertical="center"/>
    </xf>
    <xf numFmtId="8" fontId="0" fillId="0" borderId="39" xfId="0" applyNumberFormat="1" applyBorder="1"/>
    <xf numFmtId="0" fontId="1" fillId="3" borderId="4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3" borderId="37" xfId="0" applyFill="1" applyBorder="1"/>
    <xf numFmtId="8" fontId="0" fillId="3" borderId="20" xfId="0" applyNumberFormat="1" applyFill="1" applyBorder="1"/>
    <xf numFmtId="0" fontId="0" fillId="3" borderId="19" xfId="0" applyFill="1" applyBorder="1"/>
    <xf numFmtId="0" fontId="0" fillId="3" borderId="21" xfId="0" applyFill="1" applyBorder="1"/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14" xfId="0" applyNumberFormat="1" applyFont="1" applyFill="1" applyBorder="1"/>
    <xf numFmtId="0" fontId="0" fillId="3" borderId="2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8" fontId="0" fillId="0" borderId="0" xfId="0" applyNumberFormat="1"/>
    <xf numFmtId="10" fontId="3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6" fontId="1" fillId="0" borderId="45" xfId="0" applyNumberFormat="1" applyFont="1" applyBorder="1" applyAlignment="1">
      <alignment horizontal="center" vertical="center" wrapText="1"/>
    </xf>
    <xf numFmtId="0" fontId="0" fillId="0" borderId="51" xfId="0" applyBorder="1"/>
    <xf numFmtId="0" fontId="0" fillId="0" borderId="52" xfId="0" applyBorder="1"/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38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8" fontId="0" fillId="0" borderId="39" xfId="0" applyNumberFormat="1" applyFill="1" applyBorder="1"/>
    <xf numFmtId="8" fontId="0" fillId="0" borderId="27" xfId="0" applyNumberFormat="1" applyFill="1" applyBorder="1"/>
    <xf numFmtId="0" fontId="0" fillId="0" borderId="26" xfId="0" applyFill="1" applyBorder="1"/>
    <xf numFmtId="0" fontId="0" fillId="0" borderId="29" xfId="0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8" fontId="0" fillId="5" borderId="40" xfId="0" applyNumberFormat="1" applyFill="1" applyBorder="1"/>
    <xf numFmtId="8" fontId="0" fillId="5" borderId="35" xfId="0" applyNumberFormat="1" applyFill="1" applyBorder="1"/>
    <xf numFmtId="164" fontId="1" fillId="5" borderId="14" xfId="0" applyNumberFormat="1" applyFont="1" applyFill="1" applyBorder="1"/>
    <xf numFmtId="8" fontId="1" fillId="5" borderId="15" xfId="0" applyNumberFormat="1" applyFont="1" applyFill="1" applyBorder="1"/>
    <xf numFmtId="8" fontId="0" fillId="5" borderId="36" xfId="0" applyNumberForma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7" xfId="0" applyFill="1" applyBorder="1"/>
    <xf numFmtId="0" fontId="0" fillId="5" borderId="18" xfId="0" applyFill="1" applyBorder="1"/>
    <xf numFmtId="165" fontId="0" fillId="0" borderId="0" xfId="0" applyNumberFormat="1"/>
    <xf numFmtId="165" fontId="6" fillId="0" borderId="0" xfId="0" applyNumberFormat="1" applyFont="1"/>
    <xf numFmtId="8" fontId="0" fillId="6" borderId="13" xfId="0" applyNumberFormat="1" applyFill="1" applyBorder="1"/>
    <xf numFmtId="8" fontId="0" fillId="6" borderId="20" xfId="0" applyNumberFormat="1" applyFill="1" applyBorder="1"/>
    <xf numFmtId="0" fontId="1" fillId="6" borderId="15" xfId="0" applyFont="1" applyFill="1" applyBorder="1" applyAlignment="1">
      <alignment horizontal="left" vertical="center"/>
    </xf>
    <xf numFmtId="8" fontId="0" fillId="6" borderId="22" xfId="0" applyNumberFormat="1" applyFill="1" applyBorder="1"/>
    <xf numFmtId="0" fontId="1" fillId="6" borderId="24" xfId="0" applyFont="1" applyFill="1" applyBorder="1" applyAlignment="1">
      <alignment horizontal="left" vertical="center"/>
    </xf>
    <xf numFmtId="8" fontId="0" fillId="6" borderId="10" xfId="0" applyNumberFormat="1" applyFill="1" applyBorder="1"/>
    <xf numFmtId="165" fontId="1" fillId="6" borderId="11" xfId="0" applyNumberFormat="1" applyFont="1" applyFill="1" applyBorder="1"/>
    <xf numFmtId="0" fontId="1" fillId="6" borderId="12" xfId="0" applyFont="1" applyFill="1" applyBorder="1" applyAlignment="1">
      <alignment horizontal="left" vertical="center"/>
    </xf>
    <xf numFmtId="0" fontId="0" fillId="6" borderId="16" xfId="0" applyFill="1" applyBorder="1"/>
    <xf numFmtId="8" fontId="0" fillId="6" borderId="21" xfId="0" applyNumberFormat="1" applyFill="1" applyBorder="1"/>
    <xf numFmtId="0" fontId="0" fillId="6" borderId="21" xfId="0" applyFill="1" applyBorder="1"/>
    <xf numFmtId="165" fontId="1" fillId="6" borderId="17" xfId="0" applyNumberFormat="1" applyFont="1" applyFill="1" applyBorder="1"/>
    <xf numFmtId="0" fontId="1" fillId="6" borderId="18" xfId="0" applyFont="1" applyFill="1" applyBorder="1"/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/>
    <xf numFmtId="0" fontId="1" fillId="7" borderId="7" xfId="0" applyFont="1" applyFill="1" applyBorder="1"/>
    <xf numFmtId="8" fontId="0" fillId="7" borderId="30" xfId="0" applyNumberFormat="1" applyFill="1" applyBorder="1"/>
    <xf numFmtId="8" fontId="1" fillId="7" borderId="31" xfId="0" applyNumberFormat="1" applyFont="1" applyFill="1" applyBorder="1"/>
    <xf numFmtId="8" fontId="1" fillId="7" borderId="32" xfId="0" applyNumberFormat="1" applyFont="1" applyFill="1" applyBorder="1"/>
    <xf numFmtId="8" fontId="0" fillId="7" borderId="13" xfId="0" applyNumberFormat="1" applyFill="1" applyBorder="1"/>
    <xf numFmtId="0" fontId="1" fillId="7" borderId="14" xfId="0" applyFont="1" applyFill="1" applyBorder="1" applyAlignment="1">
      <alignment horizontal="left" vertical="center"/>
    </xf>
    <xf numFmtId="2" fontId="1" fillId="7" borderId="15" xfId="0" applyNumberFormat="1" applyFont="1" applyFill="1" applyBorder="1"/>
    <xf numFmtId="8" fontId="1" fillId="7" borderId="15" xfId="0" applyNumberFormat="1" applyFont="1" applyFill="1" applyBorder="1"/>
    <xf numFmtId="0" fontId="0" fillId="7" borderId="10" xfId="0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0" fillId="7" borderId="16" xfId="0" applyFill="1" applyBorder="1"/>
    <xf numFmtId="0" fontId="1" fillId="7" borderId="17" xfId="0" applyFont="1" applyFill="1" applyBorder="1"/>
    <xf numFmtId="0" fontId="1" fillId="7" borderId="18" xfId="0" applyFont="1" applyFill="1" applyBorder="1"/>
    <xf numFmtId="0" fontId="1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10" fontId="1" fillId="8" borderId="5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7" xfId="0" applyFill="1" applyBorder="1"/>
    <xf numFmtId="0" fontId="0" fillId="8" borderId="30" xfId="0" applyFill="1" applyBorder="1"/>
    <xf numFmtId="0" fontId="0" fillId="8" borderId="37" xfId="0" applyFill="1" applyBorder="1"/>
    <xf numFmtId="0" fontId="0" fillId="8" borderId="31" xfId="0" applyFill="1" applyBorder="1"/>
    <xf numFmtId="0" fontId="0" fillId="8" borderId="32" xfId="0" applyFill="1" applyBorder="1"/>
    <xf numFmtId="8" fontId="0" fillId="8" borderId="13" xfId="0" applyNumberFormat="1" applyFill="1" applyBorder="1"/>
    <xf numFmtId="8" fontId="0" fillId="8" borderId="20" xfId="0" applyNumberFormat="1" applyFill="1" applyBorder="1"/>
    <xf numFmtId="0" fontId="1" fillId="8" borderId="15" xfId="0" applyFont="1" applyFill="1" applyBorder="1" applyAlignment="1">
      <alignment horizontal="left" vertical="center"/>
    </xf>
    <xf numFmtId="0" fontId="1" fillId="8" borderId="5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10" fontId="1" fillId="8" borderId="9" xfId="0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8" fontId="0" fillId="8" borderId="30" xfId="0" applyNumberFormat="1" applyFill="1" applyBorder="1"/>
    <xf numFmtId="10" fontId="1" fillId="8" borderId="20" xfId="0" applyNumberFormat="1" applyFont="1" applyFill="1" applyBorder="1"/>
    <xf numFmtId="8" fontId="0" fillId="8" borderId="20" xfId="0" applyNumberFormat="1" applyFont="1" applyFill="1" applyBorder="1"/>
    <xf numFmtId="0" fontId="1" fillId="8" borderId="14" xfId="0" applyFont="1" applyFill="1" applyBorder="1" applyAlignment="1">
      <alignment horizontal="left" vertical="center"/>
    </xf>
    <xf numFmtId="0" fontId="0" fillId="8" borderId="15" xfId="0" applyFill="1" applyBorder="1"/>
    <xf numFmtId="8" fontId="0" fillId="8" borderId="22" xfId="0" applyNumberFormat="1" applyFill="1" applyBorder="1"/>
    <xf numFmtId="10" fontId="1" fillId="8" borderId="25" xfId="0" applyNumberFormat="1" applyFont="1" applyFill="1" applyBorder="1"/>
    <xf numFmtId="0" fontId="0" fillId="8" borderId="24" xfId="0" applyFill="1" applyBorder="1"/>
    <xf numFmtId="8" fontId="0" fillId="8" borderId="10" xfId="0" applyNumberFormat="1" applyFill="1" applyBorder="1"/>
    <xf numFmtId="0" fontId="0" fillId="8" borderId="19" xfId="0" applyFill="1" applyBorder="1"/>
    <xf numFmtId="8" fontId="0" fillId="8" borderId="19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6" xfId="0" applyFill="1" applyBorder="1"/>
    <xf numFmtId="0" fontId="0" fillId="8" borderId="21" xfId="0" applyFill="1" applyBorder="1"/>
    <xf numFmtId="8" fontId="0" fillId="8" borderId="21" xfId="0" applyNumberFormat="1" applyFill="1" applyBorder="1"/>
    <xf numFmtId="0" fontId="0" fillId="8" borderId="17" xfId="0" applyFill="1" applyBorder="1"/>
    <xf numFmtId="0" fontId="0" fillId="8" borderId="18" xfId="0" applyFill="1" applyBorder="1"/>
    <xf numFmtId="0" fontId="1" fillId="5" borderId="4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8" fontId="0" fillId="5" borderId="47" xfId="0" applyNumberFormat="1" applyFill="1" applyBorder="1"/>
    <xf numFmtId="8" fontId="0" fillId="5" borderId="58" xfId="0" applyNumberFormat="1" applyFill="1" applyBorder="1"/>
    <xf numFmtId="8" fontId="0" fillId="5" borderId="48" xfId="0" applyNumberFormat="1" applyFill="1" applyBorder="1"/>
    <xf numFmtId="8" fontId="1" fillId="5" borderId="59" xfId="0" applyNumberFormat="1" applyFont="1" applyFill="1" applyBorder="1"/>
    <xf numFmtId="8" fontId="0" fillId="5" borderId="49" xfId="0" applyNumberFormat="1" applyFill="1" applyBorder="1"/>
    <xf numFmtId="0" fontId="0" fillId="5" borderId="60" xfId="0" applyFill="1" applyBorder="1"/>
    <xf numFmtId="0" fontId="0" fillId="5" borderId="61" xfId="0" applyFill="1" applyBorder="1"/>
    <xf numFmtId="8" fontId="0" fillId="5" borderId="60" xfId="0" applyNumberFormat="1" applyFill="1" applyBorder="1"/>
    <xf numFmtId="8" fontId="0" fillId="5" borderId="26" xfId="0" applyNumberFormat="1" applyFill="1" applyBorder="1"/>
    <xf numFmtId="164" fontId="1" fillId="5" borderId="13" xfId="0" applyNumberFormat="1" applyFont="1" applyFill="1" applyBorder="1"/>
    <xf numFmtId="0" fontId="0" fillId="5" borderId="10" xfId="0" applyFill="1" applyBorder="1"/>
    <xf numFmtId="0" fontId="0" fillId="5" borderId="16" xfId="0" applyFill="1" applyBorder="1"/>
    <xf numFmtId="164" fontId="1" fillId="3" borderId="14" xfId="0" applyNumberFormat="1" applyFont="1" applyFill="1" applyBorder="1"/>
    <xf numFmtId="164" fontId="1" fillId="3" borderId="23" xfId="0" applyNumberFormat="1" applyFont="1" applyFill="1" applyBorder="1"/>
    <xf numFmtId="0" fontId="0" fillId="3" borderId="4" xfId="0" applyFill="1" applyBorder="1" applyAlignment="1">
      <alignment horizontal="center" vertical="center" wrapText="1"/>
    </xf>
    <xf numFmtId="165" fontId="1" fillId="0" borderId="0" xfId="0" applyNumberFormat="1" applyFont="1"/>
    <xf numFmtId="0" fontId="1" fillId="8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8" borderId="13" xfId="0" applyFill="1" applyBorder="1"/>
    <xf numFmtId="0" fontId="0" fillId="9" borderId="14" xfId="0" applyFill="1" applyBorder="1"/>
    <xf numFmtId="0" fontId="0" fillId="7" borderId="15" xfId="0" applyFill="1" applyBorder="1"/>
    <xf numFmtId="0" fontId="0" fillId="7" borderId="18" xfId="0" applyFill="1" applyBorder="1"/>
    <xf numFmtId="0" fontId="0" fillId="8" borderId="10" xfId="0" applyFill="1" applyBorder="1"/>
    <xf numFmtId="0" fontId="0" fillId="7" borderId="12" xfId="0" applyFill="1" applyBorder="1"/>
    <xf numFmtId="0" fontId="1" fillId="8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5" xfId="0" applyFill="1" applyBorder="1"/>
    <xf numFmtId="164" fontId="1" fillId="10" borderId="14" xfId="0" applyNumberFormat="1" applyFont="1" applyFill="1" applyBorder="1"/>
    <xf numFmtId="0" fontId="1" fillId="10" borderId="14" xfId="0" applyFont="1" applyFill="1" applyBorder="1" applyAlignment="1">
      <alignment horizontal="left" vertical="center"/>
    </xf>
    <xf numFmtId="0" fontId="0" fillId="10" borderId="17" xfId="0" applyFill="1" applyBorder="1"/>
    <xf numFmtId="0" fontId="0" fillId="10" borderId="18" xfId="0" applyFill="1" applyBorder="1"/>
    <xf numFmtId="167" fontId="1" fillId="8" borderId="13" xfId="0" applyNumberFormat="1" applyFont="1" applyFill="1" applyBorder="1"/>
    <xf numFmtId="167" fontId="1" fillId="9" borderId="14" xfId="0" applyNumberFormat="1" applyFont="1" applyFill="1" applyBorder="1"/>
    <xf numFmtId="0" fontId="0" fillId="9" borderId="31" xfId="0" applyFill="1" applyBorder="1"/>
    <xf numFmtId="0" fontId="0" fillId="10" borderId="31" xfId="0" applyFill="1" applyBorder="1"/>
    <xf numFmtId="0" fontId="0" fillId="10" borderId="32" xfId="0" applyFill="1" applyBorder="1"/>
    <xf numFmtId="0" fontId="1" fillId="8" borderId="5" xfId="0" quotePrefix="1" applyFont="1" applyFill="1" applyBorder="1" applyAlignment="1">
      <alignment horizontal="center" vertical="center" wrapText="1"/>
    </xf>
    <xf numFmtId="0" fontId="1" fillId="9" borderId="5" xfId="0" quotePrefix="1" applyFont="1" applyFill="1" applyBorder="1" applyAlignment="1">
      <alignment horizontal="center" vertical="center" wrapText="1"/>
    </xf>
    <xf numFmtId="0" fontId="1" fillId="10" borderId="5" xfId="0" quotePrefix="1" applyFont="1" applyFill="1" applyBorder="1" applyAlignment="1">
      <alignment horizontal="center" vertical="center" wrapText="1"/>
    </xf>
    <xf numFmtId="0" fontId="0" fillId="10" borderId="6" xfId="0" applyFill="1" applyBorder="1"/>
    <xf numFmtId="0" fontId="0" fillId="10" borderId="7" xfId="0" applyFill="1" applyBorder="1"/>
    <xf numFmtId="167" fontId="1" fillId="8" borderId="22" xfId="0" applyNumberFormat="1" applyFont="1" applyFill="1" applyBorder="1"/>
    <xf numFmtId="167" fontId="1" fillId="9" borderId="23" xfId="0" applyNumberFormat="1" applyFont="1" applyFill="1" applyBorder="1"/>
    <xf numFmtId="0" fontId="1" fillId="10" borderId="23" xfId="0" applyFont="1" applyFill="1" applyBorder="1" applyAlignment="1">
      <alignment horizontal="left" vertical="center"/>
    </xf>
    <xf numFmtId="0" fontId="0" fillId="10" borderId="24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6" xfId="0" applyBorder="1"/>
    <xf numFmtId="0" fontId="0" fillId="0" borderId="63" xfId="0" applyBorder="1"/>
    <xf numFmtId="0" fontId="0" fillId="0" borderId="6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0" xfId="0" applyProtection="1"/>
    <xf numFmtId="0" fontId="1" fillId="4" borderId="52" xfId="0" applyFont="1" applyFill="1" applyBorder="1" applyAlignment="1">
      <alignment horizontal="center" vertical="center"/>
    </xf>
    <xf numFmtId="10" fontId="1" fillId="4" borderId="53" xfId="0" applyNumberFormat="1" applyFont="1" applyFill="1" applyBorder="1" applyAlignment="1">
      <alignment horizontal="center" vertical="center"/>
    </xf>
    <xf numFmtId="10" fontId="1" fillId="4" borderId="54" xfId="0" quotePrefix="1" applyNumberFormat="1" applyFont="1" applyFill="1" applyBorder="1" applyAlignment="1">
      <alignment horizontal="center" vertical="center"/>
    </xf>
    <xf numFmtId="164" fontId="1" fillId="10" borderId="23" xfId="0" applyNumberFormat="1" applyFont="1" applyFill="1" applyBorder="1"/>
    <xf numFmtId="0" fontId="1" fillId="10" borderId="6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68" fontId="1" fillId="8" borderId="13" xfId="0" applyNumberFormat="1" applyFont="1" applyFill="1" applyBorder="1"/>
    <xf numFmtId="168" fontId="1" fillId="9" borderId="14" xfId="0" applyNumberFormat="1" applyFont="1" applyFill="1" applyBorder="1"/>
    <xf numFmtId="168" fontId="1" fillId="4" borderId="15" xfId="0" applyNumberFormat="1" applyFont="1" applyFill="1" applyBorder="1"/>
    <xf numFmtId="168" fontId="1" fillId="8" borderId="22" xfId="0" applyNumberFormat="1" applyFont="1" applyFill="1" applyBorder="1"/>
    <xf numFmtId="168" fontId="1" fillId="9" borderId="23" xfId="0" applyNumberFormat="1" applyFont="1" applyFill="1" applyBorder="1"/>
    <xf numFmtId="168" fontId="1" fillId="4" borderId="24" xfId="0" applyNumberFormat="1" applyFont="1" applyFill="1" applyBorder="1"/>
    <xf numFmtId="168" fontId="0" fillId="8" borderId="10" xfId="0" applyNumberFormat="1" applyFill="1" applyBorder="1"/>
    <xf numFmtId="168" fontId="0" fillId="4" borderId="12" xfId="0" applyNumberFormat="1" applyFill="1" applyBorder="1"/>
    <xf numFmtId="168" fontId="0" fillId="8" borderId="16" xfId="0" applyNumberFormat="1" applyFill="1" applyBorder="1"/>
    <xf numFmtId="168" fontId="0" fillId="4" borderId="18" xfId="0" applyNumberFormat="1" applyFill="1" applyBorder="1"/>
    <xf numFmtId="168" fontId="1" fillId="7" borderId="15" xfId="0" applyNumberFormat="1" applyFont="1" applyFill="1" applyBorder="1"/>
    <xf numFmtId="168" fontId="1" fillId="7" borderId="24" xfId="0" applyNumberFormat="1" applyFont="1" applyFill="1" applyBorder="1"/>
    <xf numFmtId="167" fontId="1" fillId="8" borderId="14" xfId="0" applyNumberFormat="1" applyFont="1" applyFill="1" applyBorder="1"/>
    <xf numFmtId="167" fontId="1" fillId="7" borderId="14" xfId="0" applyNumberFormat="1" applyFont="1" applyFill="1" applyBorder="1"/>
    <xf numFmtId="167" fontId="1" fillId="7" borderId="23" xfId="0" applyNumberFormat="1" applyFont="1" applyFill="1" applyBorder="1"/>
    <xf numFmtId="167" fontId="1" fillId="8" borderId="14" xfId="0" applyNumberFormat="1" applyFont="1" applyFill="1" applyBorder="1" applyAlignment="1">
      <alignment horizontal="right" vertical="center"/>
    </xf>
    <xf numFmtId="167" fontId="1" fillId="6" borderId="1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10" borderId="66" xfId="0" applyFont="1" applyFill="1" applyBorder="1" applyAlignment="1">
      <alignment horizontal="center" vertical="center" wrapText="1"/>
    </xf>
    <xf numFmtId="8" fontId="1" fillId="0" borderId="13" xfId="0" applyNumberFormat="1" applyFont="1" applyBorder="1"/>
    <xf numFmtId="164" fontId="1" fillId="0" borderId="14" xfId="0" applyNumberFormat="1" applyFont="1" applyBorder="1"/>
    <xf numFmtId="8" fontId="1" fillId="0" borderId="14" xfId="0" applyNumberFormat="1" applyFont="1" applyBorder="1"/>
    <xf numFmtId="0" fontId="1" fillId="0" borderId="14" xfId="0" applyFont="1" applyBorder="1"/>
    <xf numFmtId="0" fontId="0" fillId="0" borderId="6" xfId="0" applyBorder="1"/>
    <xf numFmtId="8" fontId="1" fillId="0" borderId="22" xfId="0" applyNumberFormat="1" applyFont="1" applyBorder="1"/>
    <xf numFmtId="164" fontId="1" fillId="0" borderId="23" xfId="0" applyNumberFormat="1" applyFont="1" applyBorder="1"/>
    <xf numFmtId="8" fontId="1" fillId="0" borderId="23" xfId="0" applyNumberFormat="1" applyFont="1" applyBorder="1"/>
    <xf numFmtId="0" fontId="1" fillId="0" borderId="23" xfId="0" applyFont="1" applyBorder="1"/>
    <xf numFmtId="8" fontId="1" fillId="0" borderId="10" xfId="0" applyNumberFormat="1" applyFont="1" applyBorder="1"/>
    <xf numFmtId="0" fontId="8" fillId="10" borderId="7" xfId="0" applyFont="1" applyFill="1" applyBorder="1" applyAlignment="1">
      <alignment horizontal="center" vertical="center" wrapText="1"/>
    </xf>
    <xf numFmtId="10" fontId="1" fillId="10" borderId="6" xfId="0" applyNumberFormat="1" applyFont="1" applyFill="1" applyBorder="1" applyAlignment="1">
      <alignment horizontal="center" vertical="center"/>
    </xf>
    <xf numFmtId="8" fontId="1" fillId="10" borderId="14" xfId="0" applyNumberFormat="1" applyFont="1" applyFill="1" applyBorder="1"/>
    <xf numFmtId="8" fontId="1" fillId="10" borderId="15" xfId="0" applyNumberFormat="1" applyFont="1" applyFill="1" applyBorder="1"/>
    <xf numFmtId="8" fontId="1" fillId="10" borderId="23" xfId="0" applyNumberFormat="1" applyFont="1" applyFill="1" applyBorder="1"/>
    <xf numFmtId="8" fontId="1" fillId="10" borderId="24" xfId="0" applyNumberFormat="1" applyFont="1" applyFill="1" applyBorder="1"/>
    <xf numFmtId="0" fontId="3" fillId="0" borderId="0" xfId="0" applyFont="1" applyProtection="1"/>
    <xf numFmtId="10" fontId="1" fillId="11" borderId="16" xfId="0" applyNumberFormat="1" applyFont="1" applyFill="1" applyBorder="1" applyAlignment="1" applyProtection="1">
      <alignment horizontal="center" vertical="center"/>
      <protection locked="0"/>
    </xf>
    <xf numFmtId="10" fontId="1" fillId="11" borderId="17" xfId="0" applyNumberFormat="1" applyFont="1" applyFill="1" applyBorder="1" applyAlignment="1" applyProtection="1">
      <alignment horizontal="center" vertical="center"/>
      <protection locked="0"/>
    </xf>
    <xf numFmtId="8" fontId="1" fillId="11" borderId="17" xfId="0" applyNumberFormat="1" applyFont="1" applyFill="1" applyBorder="1" applyProtection="1">
      <protection locked="0"/>
    </xf>
    <xf numFmtId="0" fontId="9" fillId="5" borderId="56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wrapText="1"/>
    </xf>
    <xf numFmtId="0" fontId="7" fillId="10" borderId="34" xfId="0" applyFont="1" applyFill="1" applyBorder="1" applyAlignment="1">
      <alignment horizontal="center" wrapText="1"/>
    </xf>
    <xf numFmtId="0" fontId="4" fillId="10" borderId="52" xfId="0" applyFont="1" applyFill="1" applyBorder="1" applyAlignment="1">
      <alignment horizontal="center" vertical="center" wrapText="1"/>
    </xf>
    <xf numFmtId="0" fontId="7" fillId="10" borderId="53" xfId="0" applyFont="1" applyFill="1" applyBorder="1" applyAlignment="1">
      <alignment horizontal="center" wrapText="1"/>
    </xf>
    <xf numFmtId="0" fontId="7" fillId="10" borderId="54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C00000"/>
      </font>
    </dxf>
  </dxfs>
  <tableStyles count="0" defaultTableStyle="TableStyleMedium2" defaultPivotStyle="PivotStyleLight16"/>
  <colors>
    <mruColors>
      <color rgb="FF588824"/>
      <color rgb="FF72AF2F"/>
      <color rgb="FF83C937"/>
      <color rgb="FF92D050"/>
      <color rgb="FF85CA3A"/>
      <color rgb="FFCCFFCC"/>
      <color rgb="FF00B050"/>
      <color rgb="FFE7F9FF"/>
      <color rgb="FFFDE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abSelected="1" zoomScaleNormal="100" workbookViewId="0"/>
  </sheetViews>
  <sheetFormatPr baseColWidth="10" defaultRowHeight="15.6" x14ac:dyDescent="0.3"/>
  <cols>
    <col min="1" max="1" width="2.09765625" bestFit="1" customWidth="1"/>
    <col min="2" max="3" width="12.69921875" customWidth="1"/>
    <col min="5" max="6" width="11.69921875" customWidth="1"/>
    <col min="7" max="7" width="11.3984375" bestFit="1" customWidth="1"/>
    <col min="9" max="9" width="12.69921875" customWidth="1"/>
    <col min="10" max="10" width="20.59765625" bestFit="1" customWidth="1"/>
    <col min="11" max="11" width="13.69921875" bestFit="1" customWidth="1"/>
    <col min="12" max="12" width="10.3984375" customWidth="1"/>
    <col min="13" max="13" width="13.69921875" bestFit="1" customWidth="1"/>
    <col min="14" max="14" width="11.3984375" customWidth="1"/>
    <col min="16" max="16" width="6.69921875" customWidth="1"/>
    <col min="17" max="17" width="20.59765625" bestFit="1" customWidth="1"/>
    <col min="19" max="19" width="6.69921875" customWidth="1"/>
    <col min="22" max="22" width="2.09765625" bestFit="1" customWidth="1"/>
    <col min="25" max="25" width="11.69921875" customWidth="1"/>
    <col min="26" max="27" width="11.296875" bestFit="1" customWidth="1"/>
    <col min="28" max="28" width="11.69921875" customWidth="1"/>
    <col min="29" max="29" width="11.5" bestFit="1" customWidth="1"/>
    <col min="30" max="30" width="11.296875" bestFit="1" customWidth="1"/>
    <col min="31" max="31" width="6.69921875" customWidth="1"/>
    <col min="34" max="34" width="13.796875" bestFit="1" customWidth="1"/>
    <col min="35" max="35" width="10.3984375" customWidth="1"/>
    <col min="36" max="36" width="13.796875" bestFit="1" customWidth="1"/>
    <col min="37" max="37" width="11.3984375" customWidth="1"/>
    <col min="38" max="38" width="11.3984375" bestFit="1" customWidth="1"/>
    <col min="39" max="39" width="6.69921875" customWidth="1"/>
    <col min="40" max="40" width="20.59765625" customWidth="1"/>
    <col min="41" max="41" width="11.3984375" bestFit="1" customWidth="1"/>
    <col min="42" max="42" width="6.69921875" customWidth="1"/>
    <col min="45" max="45" width="11.19921875" style="38"/>
    <col min="46" max="46" width="2.8984375" bestFit="1" customWidth="1"/>
    <col min="47" max="49" width="13.69921875" customWidth="1"/>
    <col min="50" max="50" width="2.09765625" bestFit="1" customWidth="1"/>
    <col min="51" max="51" width="15" customWidth="1"/>
    <col min="52" max="53" width="13.69921875" customWidth="1"/>
    <col min="54" max="54" width="2.09765625" bestFit="1" customWidth="1"/>
    <col min="55" max="57" width="11.19921875" customWidth="1"/>
    <col min="62" max="62" width="12" bestFit="1" customWidth="1"/>
    <col min="63" max="63" width="21.19921875" bestFit="1" customWidth="1"/>
    <col min="64" max="64" width="11.5" bestFit="1" customWidth="1"/>
    <col min="65" max="65" width="11.3984375" bestFit="1" customWidth="1"/>
  </cols>
  <sheetData>
    <row r="1" spans="1:65" ht="16.2" thickBot="1" x14ac:dyDescent="0.35">
      <c r="A1" s="257"/>
    </row>
    <row r="2" spans="1:65" ht="16.8" thickTop="1" thickBot="1" x14ac:dyDescent="0.35">
      <c r="A2" s="294"/>
      <c r="B2" s="300" t="s">
        <v>57</v>
      </c>
      <c r="C2" s="301"/>
      <c r="D2" s="301"/>
      <c r="E2" s="301"/>
      <c r="F2" s="301"/>
      <c r="G2" s="301"/>
      <c r="H2" s="301"/>
      <c r="I2" s="302"/>
    </row>
    <row r="3" spans="1:65" ht="24.6" thickTop="1" thickBot="1" x14ac:dyDescent="0.35">
      <c r="A3" s="251"/>
      <c r="B3" s="313" t="s">
        <v>4</v>
      </c>
      <c r="C3" s="314"/>
      <c r="D3" s="314"/>
      <c r="E3" s="314"/>
      <c r="F3" s="314"/>
      <c r="G3" s="314"/>
      <c r="H3" s="314"/>
      <c r="I3" s="315"/>
      <c r="J3" s="101"/>
    </row>
    <row r="4" spans="1:65" ht="24.6" thickTop="1" thickBot="1" x14ac:dyDescent="0.35">
      <c r="B4" s="313" t="s">
        <v>58</v>
      </c>
      <c r="C4" s="314"/>
      <c r="D4" s="314"/>
      <c r="E4" s="314"/>
      <c r="F4" s="314"/>
      <c r="G4" s="314"/>
      <c r="H4" s="314"/>
      <c r="I4" s="315"/>
      <c r="J4" s="102"/>
      <c r="K4" s="93"/>
    </row>
    <row r="5" spans="1:65" ht="109.8" thickTop="1" x14ac:dyDescent="0.3">
      <c r="B5" s="94" t="s">
        <v>0</v>
      </c>
      <c r="C5" s="95" t="s">
        <v>5</v>
      </c>
      <c r="D5" s="95" t="s">
        <v>6</v>
      </c>
      <c r="E5" s="95" t="s">
        <v>1</v>
      </c>
      <c r="F5" s="95" t="s">
        <v>2</v>
      </c>
      <c r="G5" s="95" t="s">
        <v>34</v>
      </c>
      <c r="H5" s="95" t="s">
        <v>3</v>
      </c>
      <c r="I5" s="96" t="s">
        <v>13</v>
      </c>
      <c r="J5" s="311"/>
    </row>
    <row r="6" spans="1:65" ht="16.2" thickBot="1" x14ac:dyDescent="0.35">
      <c r="B6" s="295">
        <v>0.06</v>
      </c>
      <c r="C6" s="296">
        <v>0.02</v>
      </c>
      <c r="D6" s="296">
        <v>0.03</v>
      </c>
      <c r="E6" s="297">
        <v>54000</v>
      </c>
      <c r="F6" s="296">
        <v>0.3</v>
      </c>
      <c r="G6" s="296">
        <v>0.6</v>
      </c>
      <c r="H6" s="33">
        <f>1-(F6+G6)</f>
        <v>0.10000000000000009</v>
      </c>
      <c r="I6" s="34">
        <f>PV($D$6,$B$33,-$D$14,0,0)</f>
        <v>241015.09273937909</v>
      </c>
      <c r="J6" s="312"/>
    </row>
    <row r="7" spans="1:65" ht="47.4" thickTop="1" x14ac:dyDescent="0.3">
      <c r="B7" s="99"/>
      <c r="C7" s="97" t="s">
        <v>30</v>
      </c>
      <c r="D7" s="97" t="s">
        <v>31</v>
      </c>
      <c r="E7" s="316" t="s">
        <v>44</v>
      </c>
      <c r="F7" s="317"/>
      <c r="G7" s="317"/>
      <c r="H7" s="317"/>
      <c r="I7" s="318"/>
      <c r="J7" s="103"/>
      <c r="K7" s="93"/>
    </row>
    <row r="8" spans="1:65" ht="24" thickBot="1" x14ac:dyDescent="0.35">
      <c r="B8" s="100"/>
      <c r="C8" s="98">
        <f>((1+C6)/(1+$B$6))-1</f>
        <v>-3.7735849056603765E-2</v>
      </c>
      <c r="D8" s="98">
        <f>((1+D6)/(1+$B$6))-1</f>
        <v>-2.8301886792452824E-2</v>
      </c>
      <c r="E8" s="319"/>
      <c r="F8" s="320"/>
      <c r="G8" s="320"/>
      <c r="H8" s="320"/>
      <c r="I8" s="321"/>
      <c r="J8" s="103"/>
      <c r="K8" s="93"/>
    </row>
    <row r="9" spans="1:65" ht="16.8" thickTop="1" thickBot="1" x14ac:dyDescent="0.35">
      <c r="AT9" s="307" t="s">
        <v>43</v>
      </c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9"/>
      <c r="BI9" s="309"/>
      <c r="BJ9" s="309"/>
      <c r="BK9" s="309"/>
      <c r="BL9" s="309"/>
      <c r="BM9" s="310"/>
    </row>
    <row r="10" spans="1:65" ht="19.2" customHeight="1" thickTop="1" thickBot="1" x14ac:dyDescent="0.35">
      <c r="B10" s="322" t="s">
        <v>46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4"/>
      <c r="W10" s="88"/>
      <c r="X10" s="47"/>
      <c r="Y10" s="47"/>
      <c r="Z10" s="47"/>
      <c r="AA10" s="47"/>
      <c r="AB10" s="47"/>
      <c r="AC10" s="47"/>
      <c r="AD10" s="47"/>
      <c r="AE10" s="47"/>
      <c r="AF10" s="73"/>
      <c r="AG10" s="72" t="s">
        <v>29</v>
      </c>
      <c r="AH10" s="65"/>
      <c r="AI10" s="89"/>
      <c r="AJ10" s="92">
        <f>$B$6</f>
        <v>0.06</v>
      </c>
      <c r="AK10" s="47"/>
      <c r="AL10" s="47"/>
      <c r="AM10" s="47"/>
      <c r="AN10" s="47"/>
      <c r="AO10" s="47"/>
      <c r="AP10" s="47"/>
      <c r="AQ10" s="47"/>
      <c r="AR10" s="205"/>
      <c r="AS10" s="243"/>
      <c r="AT10" s="247"/>
      <c r="AU10" s="328" t="s">
        <v>39</v>
      </c>
      <c r="AV10" s="329"/>
      <c r="AW10" s="330"/>
      <c r="AY10" s="252" t="s">
        <v>38</v>
      </c>
      <c r="AZ10" s="253">
        <f>$B$6</f>
        <v>0.06</v>
      </c>
      <c r="BA10" s="254" t="s">
        <v>40</v>
      </c>
      <c r="BB10" s="218"/>
      <c r="BC10" s="300" t="s">
        <v>42</v>
      </c>
      <c r="BD10" s="309"/>
      <c r="BE10" s="309"/>
      <c r="BF10" s="309"/>
      <c r="BG10" s="309"/>
      <c r="BH10" s="309"/>
      <c r="BI10" s="309"/>
      <c r="BJ10" s="309"/>
      <c r="BK10" s="309"/>
      <c r="BL10" s="309"/>
      <c r="BM10" s="310"/>
    </row>
    <row r="11" spans="1:65" ht="188.4" thickTop="1" thickBot="1" x14ac:dyDescent="0.35">
      <c r="B11" s="90" t="s">
        <v>17</v>
      </c>
      <c r="C11" s="4" t="s">
        <v>1</v>
      </c>
      <c r="D11" s="4" t="s">
        <v>32</v>
      </c>
      <c r="E11" s="18" t="s">
        <v>33</v>
      </c>
      <c r="F11" s="154" t="s">
        <v>59</v>
      </c>
      <c r="G11" s="154" t="s">
        <v>27</v>
      </c>
      <c r="H11" s="155" t="s">
        <v>28</v>
      </c>
      <c r="I11" s="345" t="s">
        <v>16</v>
      </c>
      <c r="J11" s="346"/>
      <c r="K11" s="342" t="s">
        <v>12</v>
      </c>
      <c r="L11" s="343"/>
      <c r="M11" s="343"/>
      <c r="N11" s="344"/>
      <c r="O11" s="110" t="s">
        <v>47</v>
      </c>
      <c r="P11" s="349" t="s">
        <v>16</v>
      </c>
      <c r="Q11" s="350"/>
      <c r="R11" s="137" t="s">
        <v>14</v>
      </c>
      <c r="S11" s="347" t="s">
        <v>16</v>
      </c>
      <c r="T11" s="347"/>
      <c r="U11" s="348"/>
      <c r="W11" s="55" t="s">
        <v>49</v>
      </c>
      <c r="X11" s="56" t="s">
        <v>7</v>
      </c>
      <c r="Y11" s="56" t="s">
        <v>26</v>
      </c>
      <c r="Z11" s="104" t="s">
        <v>15</v>
      </c>
      <c r="AA11" s="166" t="s">
        <v>59</v>
      </c>
      <c r="AB11" s="155" t="s">
        <v>60</v>
      </c>
      <c r="AC11" s="155" t="s">
        <v>27</v>
      </c>
      <c r="AD11" s="155" t="s">
        <v>28</v>
      </c>
      <c r="AE11" s="339" t="s">
        <v>16</v>
      </c>
      <c r="AF11" s="340"/>
      <c r="AG11" s="341"/>
      <c r="AH11" s="336" t="s">
        <v>12</v>
      </c>
      <c r="AI11" s="337"/>
      <c r="AJ11" s="337"/>
      <c r="AK11" s="338"/>
      <c r="AL11" s="188" t="s">
        <v>48</v>
      </c>
      <c r="AM11" s="305" t="s">
        <v>16</v>
      </c>
      <c r="AN11" s="306"/>
      <c r="AO11" s="78" t="s">
        <v>14</v>
      </c>
      <c r="AP11" s="303" t="s">
        <v>16</v>
      </c>
      <c r="AQ11" s="303"/>
      <c r="AR11" s="304"/>
      <c r="AS11" s="219"/>
      <c r="AT11" s="246"/>
      <c r="AU11" s="207" t="s">
        <v>45</v>
      </c>
      <c r="AV11" s="208" t="s">
        <v>35</v>
      </c>
      <c r="AW11" s="209" t="s">
        <v>36</v>
      </c>
      <c r="AY11" s="216" t="s">
        <v>45</v>
      </c>
      <c r="AZ11" s="217" t="s">
        <v>35</v>
      </c>
      <c r="BA11" s="220" t="s">
        <v>36</v>
      </c>
      <c r="BB11" s="219"/>
      <c r="BC11" s="216" t="s">
        <v>45</v>
      </c>
      <c r="BD11" s="217" t="s">
        <v>35</v>
      </c>
      <c r="BE11" s="277" t="s">
        <v>36</v>
      </c>
      <c r="BF11" s="334" t="s">
        <v>25</v>
      </c>
      <c r="BG11" s="335"/>
      <c r="BH11" s="275" t="s">
        <v>51</v>
      </c>
      <c r="BI11" s="276" t="s">
        <v>50</v>
      </c>
      <c r="BJ11" s="343" t="s">
        <v>56</v>
      </c>
      <c r="BK11" s="343"/>
      <c r="BL11" s="256" t="s">
        <v>54</v>
      </c>
      <c r="BM11" s="288" t="s">
        <v>53</v>
      </c>
    </row>
    <row r="12" spans="1:65" ht="16.8" thickTop="1" thickBot="1" x14ac:dyDescent="0.35">
      <c r="B12" s="3"/>
      <c r="C12" s="4"/>
      <c r="D12" s="86">
        <f>$F$6</f>
        <v>0.3</v>
      </c>
      <c r="E12" s="85">
        <f>$G$6</f>
        <v>0.6</v>
      </c>
      <c r="F12" s="156">
        <f>1-(F6+G6)</f>
        <v>0.10000000000000009</v>
      </c>
      <c r="G12" s="154" t="s">
        <v>19</v>
      </c>
      <c r="H12" s="155"/>
      <c r="I12" s="157"/>
      <c r="J12" s="158"/>
      <c r="K12" s="45" t="s">
        <v>8</v>
      </c>
      <c r="L12" s="32" t="s">
        <v>9</v>
      </c>
      <c r="M12" s="32" t="s">
        <v>10</v>
      </c>
      <c r="N12" s="46" t="s">
        <v>11</v>
      </c>
      <c r="O12" s="111" t="s">
        <v>20</v>
      </c>
      <c r="P12" s="112"/>
      <c r="Q12" s="111"/>
      <c r="R12" s="138" t="s">
        <v>21</v>
      </c>
      <c r="S12" s="139"/>
      <c r="T12" s="139"/>
      <c r="U12" s="140"/>
      <c r="W12" s="37"/>
      <c r="X12" s="36"/>
      <c r="Y12" s="84">
        <f>$F$6</f>
        <v>0.3</v>
      </c>
      <c r="Z12" s="105">
        <f>$G$6</f>
        <v>0.6</v>
      </c>
      <c r="AA12" s="167"/>
      <c r="AB12" s="168">
        <f>$H$6</f>
        <v>0.10000000000000009</v>
      </c>
      <c r="AC12" s="167" t="s">
        <v>22</v>
      </c>
      <c r="AD12" s="168"/>
      <c r="AE12" s="169"/>
      <c r="AF12" s="169"/>
      <c r="AG12" s="158"/>
      <c r="AH12" s="74" t="s">
        <v>8</v>
      </c>
      <c r="AI12" s="32" t="s">
        <v>9</v>
      </c>
      <c r="AJ12" s="32" t="s">
        <v>10</v>
      </c>
      <c r="AK12" s="76" t="s">
        <v>11</v>
      </c>
      <c r="AL12" s="189" t="s">
        <v>23</v>
      </c>
      <c r="AM12" s="111"/>
      <c r="AN12" s="190"/>
      <c r="AO12" s="79" t="s">
        <v>24</v>
      </c>
      <c r="AP12" s="54"/>
      <c r="AQ12" s="54"/>
      <c r="AR12" s="66"/>
      <c r="AS12" s="244"/>
      <c r="AT12" s="248"/>
      <c r="AU12" s="325" t="s">
        <v>37</v>
      </c>
      <c r="AV12" s="326"/>
      <c r="AW12" s="327"/>
      <c r="AY12" s="331" t="s">
        <v>37</v>
      </c>
      <c r="AZ12" s="332"/>
      <c r="BA12" s="333"/>
      <c r="BB12" s="219"/>
      <c r="BC12" s="234" t="s">
        <v>41</v>
      </c>
      <c r="BD12" s="235" t="s">
        <v>41</v>
      </c>
      <c r="BE12" s="236" t="s">
        <v>41</v>
      </c>
      <c r="BF12" s="237"/>
      <c r="BG12" s="238"/>
      <c r="BH12" s="3"/>
      <c r="BI12" s="282"/>
      <c r="BJ12" s="282"/>
      <c r="BK12" s="282"/>
      <c r="BL12" s="289">
        <f>$B$6</f>
        <v>0.06</v>
      </c>
      <c r="BM12" s="238"/>
    </row>
    <row r="13" spans="1:65" ht="16.2" thickTop="1" x14ac:dyDescent="0.3">
      <c r="B13" s="40">
        <v>0</v>
      </c>
      <c r="C13" s="41">
        <f>E6</f>
        <v>54000</v>
      </c>
      <c r="D13" s="25"/>
      <c r="E13" s="42"/>
      <c r="F13" s="159"/>
      <c r="G13" s="160"/>
      <c r="H13" s="160"/>
      <c r="I13" s="161"/>
      <c r="J13" s="162"/>
      <c r="K13" s="43"/>
      <c r="L13" s="25"/>
      <c r="M13" s="25"/>
      <c r="N13" s="44">
        <f>$I$6</f>
        <v>241015.09273937909</v>
      </c>
      <c r="O13" s="113">
        <f t="shared" ref="O13:O33" si="0">$I$6-N13</f>
        <v>0</v>
      </c>
      <c r="P13" s="199"/>
      <c r="Q13" s="198"/>
      <c r="R13" s="141"/>
      <c r="S13" s="142"/>
      <c r="T13" s="142"/>
      <c r="U13" s="143"/>
      <c r="W13" s="57"/>
      <c r="X13" s="58"/>
      <c r="Y13" s="58"/>
      <c r="Z13" s="106"/>
      <c r="AA13" s="170"/>
      <c r="AB13" s="160"/>
      <c r="AC13" s="160"/>
      <c r="AD13" s="160"/>
      <c r="AE13" s="161"/>
      <c r="AF13" s="161"/>
      <c r="AG13" s="162"/>
      <c r="AH13" s="24"/>
      <c r="AI13" s="25"/>
      <c r="AJ13" s="25"/>
      <c r="AK13" s="77">
        <f t="shared" ref="AK13:AK33" si="1">N13</f>
        <v>241015.09273937909</v>
      </c>
      <c r="AL13" s="191">
        <f t="shared" ref="AL13:AL33" si="2">O13</f>
        <v>0</v>
      </c>
      <c r="AM13" s="113"/>
      <c r="AN13" s="192"/>
      <c r="AO13" s="80"/>
      <c r="AP13" s="59"/>
      <c r="AQ13" s="59"/>
      <c r="AR13" s="67"/>
      <c r="AS13" s="244"/>
      <c r="AT13" s="249">
        <f>B13</f>
        <v>0</v>
      </c>
      <c r="AU13" s="210"/>
      <c r="AV13" s="211"/>
      <c r="AW13" s="212"/>
      <c r="AY13" s="210"/>
      <c r="AZ13" s="211"/>
      <c r="BA13" s="221"/>
      <c r="BC13" s="159"/>
      <c r="BD13" s="231"/>
      <c r="BE13" s="232"/>
      <c r="BF13" s="232"/>
      <c r="BG13" s="233"/>
      <c r="BH13" s="24"/>
      <c r="BI13" s="25"/>
      <c r="BJ13" s="25"/>
      <c r="BK13" s="25"/>
      <c r="BL13" s="232"/>
      <c r="BM13" s="233"/>
    </row>
    <row r="14" spans="1:65" x14ac:dyDescent="0.3">
      <c r="B14" s="27">
        <v>1</v>
      </c>
      <c r="C14" s="6">
        <f t="shared" ref="C14:C33" si="3">C13</f>
        <v>54000</v>
      </c>
      <c r="D14" s="6">
        <f t="shared" ref="D14:D33" si="4">$E$6*$F$6</f>
        <v>16200</v>
      </c>
      <c r="E14" s="20">
        <f>$E$6*$G$6</f>
        <v>32400</v>
      </c>
      <c r="F14" s="163">
        <f>C14-D14-E14</f>
        <v>5400</v>
      </c>
      <c r="G14" s="164">
        <f>F14</f>
        <v>5400</v>
      </c>
      <c r="H14" s="164">
        <f t="shared" ref="H14:H33" si="5">G14*$C$6</f>
        <v>108</v>
      </c>
      <c r="I14" s="273">
        <f>G14/E14</f>
        <v>0.16666666666666666</v>
      </c>
      <c r="J14" s="165" t="s">
        <v>18</v>
      </c>
      <c r="K14" s="28">
        <f t="shared" ref="K14:K33" si="6">D14</f>
        <v>16200</v>
      </c>
      <c r="L14" s="8">
        <f t="shared" ref="L14:L33" si="7">N13*$D$6</f>
        <v>7230.4527821813726</v>
      </c>
      <c r="M14" s="8">
        <f>K14-L14</f>
        <v>8969.5472178186283</v>
      </c>
      <c r="N14" s="7">
        <f t="shared" ref="N14:N33" si="8">N13-M14</f>
        <v>232045.54552156047</v>
      </c>
      <c r="O14" s="114">
        <f t="shared" si="0"/>
        <v>8969.5472178186174</v>
      </c>
      <c r="P14" s="115">
        <f>O14/E14</f>
        <v>0.27683787709316721</v>
      </c>
      <c r="Q14" s="116" t="s">
        <v>18</v>
      </c>
      <c r="R14" s="144">
        <f t="shared" ref="R14:R33" si="9">G14+O14</f>
        <v>14369.547217818617</v>
      </c>
      <c r="S14" s="271">
        <f t="shared" ref="S14:S33" si="10">R14/E14</f>
        <v>0.44350454375983389</v>
      </c>
      <c r="T14" s="145" t="s">
        <v>18</v>
      </c>
      <c r="U14" s="146"/>
      <c r="W14" s="52">
        <f t="shared" ref="W14:W33" si="11">C13*(1+$B$6)^B14</f>
        <v>57240</v>
      </c>
      <c r="X14" s="51">
        <f t="shared" ref="X14:X33" si="12">D14</f>
        <v>16200</v>
      </c>
      <c r="Y14" s="87">
        <f>X14/W14</f>
        <v>0.28301886792452829</v>
      </c>
      <c r="Z14" s="107">
        <f t="shared" ref="Z14:Z33" si="13">W14*$G$6</f>
        <v>34344</v>
      </c>
      <c r="AA14" s="163">
        <f t="shared" ref="AA14:AA33" si="14">W14-X14-Z14</f>
        <v>6696</v>
      </c>
      <c r="AB14" s="171">
        <f t="shared" ref="AB14:AB33" si="15">AA14/W14</f>
        <v>0.1169811320754717</v>
      </c>
      <c r="AC14" s="172">
        <f>AA14</f>
        <v>6696</v>
      </c>
      <c r="AD14" s="164">
        <f>AC14*$C$6</f>
        <v>133.92000000000002</v>
      </c>
      <c r="AE14" s="270">
        <f>AC14/Z14</f>
        <v>0.19496855345911951</v>
      </c>
      <c r="AF14" s="173" t="s">
        <v>18</v>
      </c>
      <c r="AG14" s="174"/>
      <c r="AH14" s="9">
        <f t="shared" ref="AH14:AH33" si="16">K14</f>
        <v>16200</v>
      </c>
      <c r="AI14" s="6">
        <f t="shared" ref="AI14:AI33" si="17">L14</f>
        <v>7230.4527821813726</v>
      </c>
      <c r="AJ14" s="6">
        <f t="shared" ref="AJ14:AJ33" si="18">M14</f>
        <v>8969.5472178186283</v>
      </c>
      <c r="AK14" s="20">
        <f t="shared" si="1"/>
        <v>232045.54552156047</v>
      </c>
      <c r="AL14" s="193">
        <f t="shared" si="2"/>
        <v>8969.5472178186174</v>
      </c>
      <c r="AM14" s="200">
        <f>AL14/Z14</f>
        <v>0.26116780857845961</v>
      </c>
      <c r="AN14" s="194" t="s">
        <v>18</v>
      </c>
      <c r="AO14" s="81">
        <f>AC14+AL14</f>
        <v>15665.547217818617</v>
      </c>
      <c r="AP14" s="203">
        <f>AO14/Z14</f>
        <v>0.45613636203757912</v>
      </c>
      <c r="AQ14" s="39" t="s">
        <v>18</v>
      </c>
      <c r="AR14" s="68"/>
      <c r="AS14" s="244"/>
      <c r="AT14" s="249">
        <f t="shared" ref="AT14:AT33" si="19">B14</f>
        <v>1</v>
      </c>
      <c r="AU14" s="258">
        <f>I14</f>
        <v>0.16666666666666666</v>
      </c>
      <c r="AV14" s="259">
        <f>P14</f>
        <v>0.27683787709316721</v>
      </c>
      <c r="AW14" s="268">
        <f>AU14+AV14</f>
        <v>0.44350454375983384</v>
      </c>
      <c r="AX14" s="122"/>
      <c r="AY14" s="258">
        <f>AE14</f>
        <v>0.19496855345911951</v>
      </c>
      <c r="AZ14" s="259">
        <f>AM14</f>
        <v>0.26116780857845961</v>
      </c>
      <c r="BA14" s="260">
        <f>AY14+AZ14</f>
        <v>0.45613636203757912</v>
      </c>
      <c r="BB14" s="206"/>
      <c r="BC14" s="229">
        <f>AY14-AU14</f>
        <v>2.8301886792452852E-2</v>
      </c>
      <c r="BD14" s="230">
        <f>AZ14-AV14</f>
        <v>-1.5670068514707591E-2</v>
      </c>
      <c r="BE14" s="225">
        <f t="shared" ref="BE14:BE33" si="20">AP14-S14</f>
        <v>1.2631818277745233E-2</v>
      </c>
      <c r="BF14" s="226" t="s">
        <v>18</v>
      </c>
      <c r="BG14" s="224"/>
      <c r="BH14" s="278">
        <f t="shared" ref="BH14:BH33" si="21">Z14</f>
        <v>34344</v>
      </c>
      <c r="BI14" s="279">
        <f t="shared" ref="BI14:BI33" si="22">BE14</f>
        <v>1.2631818277745233E-2</v>
      </c>
      <c r="BJ14" s="280">
        <f>BH14*BI14</f>
        <v>433.82716693088224</v>
      </c>
      <c r="BK14" s="281" t="str">
        <f>IF(BJ14&gt;0,"Gain en euros courants","Perte en euros courants")</f>
        <v>Gain en euros courants</v>
      </c>
      <c r="BL14" s="290">
        <f>-BJ14</f>
        <v>-433.82716693088224</v>
      </c>
      <c r="BM14" s="291">
        <f t="shared" ref="BM14:BM32" si="23">BL14*((1+$BL$12)^-AT14)</f>
        <v>-409.2709121989455</v>
      </c>
    </row>
    <row r="15" spans="1:65" x14ac:dyDescent="0.3">
      <c r="B15" s="27">
        <v>2</v>
      </c>
      <c r="C15" s="6">
        <f t="shared" si="3"/>
        <v>54000</v>
      </c>
      <c r="D15" s="6">
        <f t="shared" si="4"/>
        <v>16200</v>
      </c>
      <c r="E15" s="20">
        <f t="shared" ref="E15:E33" si="24">E14</f>
        <v>32400</v>
      </c>
      <c r="F15" s="163">
        <f t="shared" ref="F15:F33" si="25">C15-D15-E15</f>
        <v>5400</v>
      </c>
      <c r="G15" s="164">
        <f>F15+G14+H14</f>
        <v>10908</v>
      </c>
      <c r="H15" s="164">
        <f t="shared" si="5"/>
        <v>218.16</v>
      </c>
      <c r="I15" s="273">
        <f t="shared" ref="I15:I33" si="26">G15/E15</f>
        <v>0.33666666666666667</v>
      </c>
      <c r="J15" s="165" t="s">
        <v>18</v>
      </c>
      <c r="K15" s="28">
        <f t="shared" si="6"/>
        <v>16200</v>
      </c>
      <c r="L15" s="8">
        <f t="shared" si="7"/>
        <v>6961.3663656468143</v>
      </c>
      <c r="M15" s="8">
        <f t="shared" ref="M15:M33" si="27">K15-L15</f>
        <v>9238.6336343531857</v>
      </c>
      <c r="N15" s="7">
        <f t="shared" si="8"/>
        <v>222806.9118872073</v>
      </c>
      <c r="O15" s="114">
        <f t="shared" si="0"/>
        <v>18208.18085217179</v>
      </c>
      <c r="P15" s="115">
        <f t="shared" ref="P15:P33" si="28">O15/E15</f>
        <v>0.56198089049912936</v>
      </c>
      <c r="Q15" s="116" t="s">
        <v>18</v>
      </c>
      <c r="R15" s="144">
        <f t="shared" si="9"/>
        <v>29116.18085217179</v>
      </c>
      <c r="S15" s="271">
        <f t="shared" si="10"/>
        <v>0.89864755716579603</v>
      </c>
      <c r="T15" s="145" t="s">
        <v>18</v>
      </c>
      <c r="U15" s="147"/>
      <c r="V15" s="2"/>
      <c r="W15" s="52">
        <f t="shared" si="11"/>
        <v>60674.400000000009</v>
      </c>
      <c r="X15" s="51">
        <f t="shared" si="12"/>
        <v>16200</v>
      </c>
      <c r="Y15" s="87">
        <f t="shared" ref="Y15:Y33" si="29">X15/W15</f>
        <v>0.26699893200427194</v>
      </c>
      <c r="Z15" s="107">
        <f t="shared" si="13"/>
        <v>36404.640000000007</v>
      </c>
      <c r="AA15" s="163">
        <f t="shared" si="14"/>
        <v>8069.760000000002</v>
      </c>
      <c r="AB15" s="171">
        <f t="shared" si="15"/>
        <v>0.13300106799572803</v>
      </c>
      <c r="AC15" s="172">
        <f>AA15+AC14+AD14</f>
        <v>14899.680000000002</v>
      </c>
      <c r="AD15" s="164">
        <f>AC15*$C$6</f>
        <v>297.99360000000007</v>
      </c>
      <c r="AE15" s="270">
        <f t="shared" ref="AE15:AE33" si="30">AC15/Z15</f>
        <v>0.40927969621454846</v>
      </c>
      <c r="AF15" s="173" t="s">
        <v>18</v>
      </c>
      <c r="AG15" s="174"/>
      <c r="AH15" s="9">
        <f t="shared" si="16"/>
        <v>16200</v>
      </c>
      <c r="AI15" s="6">
        <f t="shared" si="17"/>
        <v>6961.3663656468143</v>
      </c>
      <c r="AJ15" s="6">
        <f t="shared" si="18"/>
        <v>9238.6336343531857</v>
      </c>
      <c r="AK15" s="20">
        <f t="shared" si="1"/>
        <v>222806.9118872073</v>
      </c>
      <c r="AL15" s="193">
        <f t="shared" si="2"/>
        <v>18208.18085217179</v>
      </c>
      <c r="AM15" s="200">
        <f t="shared" ref="AM15:AM33" si="31">AL15/Z15</f>
        <v>0.50016099190025742</v>
      </c>
      <c r="AN15" s="194" t="s">
        <v>18</v>
      </c>
      <c r="AO15" s="81">
        <f t="shared" ref="AO15:AO33" si="32">AC15+AL15</f>
        <v>33107.860852171791</v>
      </c>
      <c r="AP15" s="203">
        <f t="shared" ref="AP15:AP33" si="33">AO15/Z15</f>
        <v>0.90944068811480583</v>
      </c>
      <c r="AQ15" s="39" t="s">
        <v>18</v>
      </c>
      <c r="AR15" s="68"/>
      <c r="AS15" s="244"/>
      <c r="AT15" s="249">
        <f t="shared" si="19"/>
        <v>2</v>
      </c>
      <c r="AU15" s="258">
        <f t="shared" ref="AU15:AU33" si="34">I15</f>
        <v>0.33666666666666667</v>
      </c>
      <c r="AV15" s="259">
        <f t="shared" ref="AV15:AV33" si="35">P15</f>
        <v>0.56198089049912936</v>
      </c>
      <c r="AW15" s="268">
        <f t="shared" ref="AW15:AW33" si="36">AU15+AV15</f>
        <v>0.89864755716579603</v>
      </c>
      <c r="AX15" s="122"/>
      <c r="AY15" s="258">
        <f t="shared" ref="AY15:AY33" si="37">AE15</f>
        <v>0.40927969621454846</v>
      </c>
      <c r="AZ15" s="259">
        <f t="shared" ref="AZ15:AZ33" si="38">AM15</f>
        <v>0.50016099190025742</v>
      </c>
      <c r="BA15" s="260">
        <f t="shared" ref="BA15:BA33" si="39">AY15+AZ15</f>
        <v>0.90944068811480583</v>
      </c>
      <c r="BB15" s="206"/>
      <c r="BC15" s="229">
        <f t="shared" ref="BC15:BC33" si="40">AY15-AU15</f>
        <v>7.2613029547881791E-2</v>
      </c>
      <c r="BD15" s="230">
        <f t="shared" ref="BD15:BD33" si="41">AZ15-AV15</f>
        <v>-6.1819898598871936E-2</v>
      </c>
      <c r="BE15" s="225">
        <f t="shared" si="20"/>
        <v>1.0793130949009799E-2</v>
      </c>
      <c r="BF15" s="226" t="s">
        <v>18</v>
      </c>
      <c r="BG15" s="224"/>
      <c r="BH15" s="278">
        <f t="shared" si="21"/>
        <v>36404.640000000007</v>
      </c>
      <c r="BI15" s="279">
        <f t="shared" si="22"/>
        <v>1.0793130949009799E-2</v>
      </c>
      <c r="BJ15" s="280">
        <f t="shared" ref="BJ15:BJ33" si="42">BH15*BI15</f>
        <v>392.92004667156016</v>
      </c>
      <c r="BK15" s="281" t="str">
        <f t="shared" ref="BK15:BK33" si="43">IF(BJ15&gt;0,"Gain en euros courants","Perte en euros courants")</f>
        <v>Gain en euros courants</v>
      </c>
      <c r="BL15" s="290">
        <f t="shared" ref="BL15:BL33" si="44">-BJ15</f>
        <v>-392.92004667156016</v>
      </c>
      <c r="BM15" s="291">
        <f t="shared" si="23"/>
        <v>-349.69744274791748</v>
      </c>
    </row>
    <row r="16" spans="1:65" x14ac:dyDescent="0.3">
      <c r="B16" s="27">
        <v>3</v>
      </c>
      <c r="C16" s="6">
        <f t="shared" si="3"/>
        <v>54000</v>
      </c>
      <c r="D16" s="6">
        <f t="shared" si="4"/>
        <v>16200</v>
      </c>
      <c r="E16" s="20">
        <f t="shared" si="24"/>
        <v>32400</v>
      </c>
      <c r="F16" s="163">
        <f t="shared" si="25"/>
        <v>5400</v>
      </c>
      <c r="G16" s="164">
        <f t="shared" ref="G16:G33" si="45">F16+G15+H15</f>
        <v>16526.16</v>
      </c>
      <c r="H16" s="164">
        <f t="shared" si="5"/>
        <v>330.52320000000003</v>
      </c>
      <c r="I16" s="273">
        <f t="shared" si="26"/>
        <v>0.51006666666666667</v>
      </c>
      <c r="J16" s="165" t="s">
        <v>18</v>
      </c>
      <c r="K16" s="28">
        <f t="shared" si="6"/>
        <v>16200</v>
      </c>
      <c r="L16" s="8">
        <f t="shared" si="7"/>
        <v>6684.2073566162189</v>
      </c>
      <c r="M16" s="8">
        <f t="shared" si="27"/>
        <v>9515.792643383782</v>
      </c>
      <c r="N16" s="7">
        <f t="shared" si="8"/>
        <v>213291.11924382352</v>
      </c>
      <c r="O16" s="114">
        <f t="shared" si="0"/>
        <v>27723.973495555576</v>
      </c>
      <c r="P16" s="115">
        <f t="shared" si="28"/>
        <v>0.85567819430727088</v>
      </c>
      <c r="Q16" s="116" t="s">
        <v>18</v>
      </c>
      <c r="R16" s="144">
        <f t="shared" si="9"/>
        <v>44250.133495555579</v>
      </c>
      <c r="S16" s="271">
        <f t="shared" si="10"/>
        <v>1.3657448609739375</v>
      </c>
      <c r="T16" s="145" t="s">
        <v>18</v>
      </c>
      <c r="U16" s="147"/>
      <c r="V16" s="2"/>
      <c r="W16" s="52">
        <f t="shared" si="11"/>
        <v>64314.864000000016</v>
      </c>
      <c r="X16" s="51">
        <f t="shared" si="12"/>
        <v>16200</v>
      </c>
      <c r="Y16" s="87">
        <f t="shared" si="29"/>
        <v>0.25188578490969049</v>
      </c>
      <c r="Z16" s="107">
        <f t="shared" si="13"/>
        <v>38588.91840000001</v>
      </c>
      <c r="AA16" s="163">
        <f t="shared" si="14"/>
        <v>9525.9456000000064</v>
      </c>
      <c r="AB16" s="171">
        <f t="shared" si="15"/>
        <v>0.1481142150903095</v>
      </c>
      <c r="AC16" s="172">
        <f t="shared" ref="AC16:AC33" si="46">AA16+AC15+AD15</f>
        <v>24723.619200000008</v>
      </c>
      <c r="AD16" s="164">
        <f t="shared" ref="AD16:AD33" si="47">AC16*$C$6</f>
        <v>494.4723840000002</v>
      </c>
      <c r="AE16" s="270">
        <f t="shared" si="30"/>
        <v>0.64069220452677944</v>
      </c>
      <c r="AF16" s="173" t="s">
        <v>18</v>
      </c>
      <c r="AG16" s="174"/>
      <c r="AH16" s="9">
        <f t="shared" si="16"/>
        <v>16200</v>
      </c>
      <c r="AI16" s="6">
        <f t="shared" si="17"/>
        <v>6684.2073566162189</v>
      </c>
      <c r="AJ16" s="6">
        <f t="shared" si="18"/>
        <v>9515.792643383782</v>
      </c>
      <c r="AK16" s="20">
        <f t="shared" si="1"/>
        <v>213291.11924382352</v>
      </c>
      <c r="AL16" s="193">
        <f t="shared" si="2"/>
        <v>27723.973495555576</v>
      </c>
      <c r="AM16" s="200">
        <f t="shared" si="31"/>
        <v>0.71844391201064528</v>
      </c>
      <c r="AN16" s="194" t="s">
        <v>18</v>
      </c>
      <c r="AO16" s="81">
        <f t="shared" si="32"/>
        <v>52447.592695555584</v>
      </c>
      <c r="AP16" s="203">
        <f t="shared" si="33"/>
        <v>1.3591361165374247</v>
      </c>
      <c r="AQ16" s="39" t="s">
        <v>18</v>
      </c>
      <c r="AR16" s="68"/>
      <c r="AS16" s="244"/>
      <c r="AT16" s="249">
        <f t="shared" si="19"/>
        <v>3</v>
      </c>
      <c r="AU16" s="258">
        <f t="shared" si="34"/>
        <v>0.51006666666666667</v>
      </c>
      <c r="AV16" s="259">
        <f t="shared" si="35"/>
        <v>0.85567819430727088</v>
      </c>
      <c r="AW16" s="268">
        <f t="shared" si="36"/>
        <v>1.3657448609739375</v>
      </c>
      <c r="AX16" s="122"/>
      <c r="AY16" s="258">
        <f t="shared" si="37"/>
        <v>0.64069220452677944</v>
      </c>
      <c r="AZ16" s="259">
        <f t="shared" si="38"/>
        <v>0.71844391201064528</v>
      </c>
      <c r="BA16" s="260">
        <f t="shared" si="39"/>
        <v>1.3591361165374247</v>
      </c>
      <c r="BB16" s="206"/>
      <c r="BC16" s="229">
        <f t="shared" si="40"/>
        <v>0.13062553786011277</v>
      </c>
      <c r="BD16" s="230">
        <f t="shared" si="41"/>
        <v>-0.1372342822966256</v>
      </c>
      <c r="BE16" s="225">
        <f t="shared" si="20"/>
        <v>-6.6087444365128256E-3</v>
      </c>
      <c r="BF16" s="226" t="s">
        <v>18</v>
      </c>
      <c r="BG16" s="224"/>
      <c r="BH16" s="278">
        <f t="shared" si="21"/>
        <v>38588.91840000001</v>
      </c>
      <c r="BI16" s="279">
        <f t="shared" si="22"/>
        <v>-6.6087444365128256E-3</v>
      </c>
      <c r="BJ16" s="280">
        <f t="shared" si="42"/>
        <v>-255.02429978704748</v>
      </c>
      <c r="BK16" s="281" t="str">
        <f t="shared" si="43"/>
        <v>Perte en euros courants</v>
      </c>
      <c r="BL16" s="290">
        <f t="shared" si="44"/>
        <v>255.02429978704748</v>
      </c>
      <c r="BM16" s="291">
        <f t="shared" si="23"/>
        <v>214.12331974301554</v>
      </c>
    </row>
    <row r="17" spans="2:65" x14ac:dyDescent="0.3">
      <c r="B17" s="27">
        <v>4</v>
      </c>
      <c r="C17" s="6">
        <f t="shared" si="3"/>
        <v>54000</v>
      </c>
      <c r="D17" s="6">
        <f t="shared" si="4"/>
        <v>16200</v>
      </c>
      <c r="E17" s="20">
        <f t="shared" si="24"/>
        <v>32400</v>
      </c>
      <c r="F17" s="163">
        <f t="shared" si="25"/>
        <v>5400</v>
      </c>
      <c r="G17" s="164">
        <f t="shared" si="45"/>
        <v>22256.683199999999</v>
      </c>
      <c r="H17" s="164">
        <f t="shared" si="5"/>
        <v>445.13366400000001</v>
      </c>
      <c r="I17" s="273">
        <f t="shared" si="26"/>
        <v>0.68693466666666669</v>
      </c>
      <c r="J17" s="165" t="s">
        <v>18</v>
      </c>
      <c r="K17" s="28">
        <f t="shared" si="6"/>
        <v>16200</v>
      </c>
      <c r="L17" s="8">
        <f t="shared" si="7"/>
        <v>6398.7335773147051</v>
      </c>
      <c r="M17" s="8">
        <f t="shared" si="27"/>
        <v>9801.2664226852939</v>
      </c>
      <c r="N17" s="7">
        <f t="shared" si="8"/>
        <v>203489.85282113822</v>
      </c>
      <c r="O17" s="114">
        <f t="shared" si="0"/>
        <v>37525.23991824087</v>
      </c>
      <c r="P17" s="115">
        <f t="shared" si="28"/>
        <v>1.1581864172296565</v>
      </c>
      <c r="Q17" s="116" t="s">
        <v>18</v>
      </c>
      <c r="R17" s="144">
        <f t="shared" si="9"/>
        <v>59781.923118240869</v>
      </c>
      <c r="S17" s="271">
        <f t="shared" si="10"/>
        <v>1.8451210838963232</v>
      </c>
      <c r="T17" s="145" t="s">
        <v>18</v>
      </c>
      <c r="U17" s="147"/>
      <c r="V17" s="2"/>
      <c r="W17" s="52">
        <f t="shared" si="11"/>
        <v>68173.755840000013</v>
      </c>
      <c r="X17" s="51">
        <f t="shared" si="12"/>
        <v>16200</v>
      </c>
      <c r="Y17" s="87">
        <f t="shared" si="29"/>
        <v>0.23762809897140613</v>
      </c>
      <c r="Z17" s="107">
        <f t="shared" si="13"/>
        <v>40904.253504000008</v>
      </c>
      <c r="AA17" s="163">
        <f t="shared" si="14"/>
        <v>11069.502336000005</v>
      </c>
      <c r="AB17" s="171">
        <f t="shared" si="15"/>
        <v>0.16237190102859386</v>
      </c>
      <c r="AC17" s="172">
        <f t="shared" si="46"/>
        <v>36287.593920000014</v>
      </c>
      <c r="AD17" s="164">
        <f t="shared" si="47"/>
        <v>725.75187840000024</v>
      </c>
      <c r="AE17" s="270">
        <f t="shared" si="30"/>
        <v>0.88713497525267071</v>
      </c>
      <c r="AF17" s="173" t="s">
        <v>18</v>
      </c>
      <c r="AG17" s="174"/>
      <c r="AH17" s="9">
        <f t="shared" si="16"/>
        <v>16200</v>
      </c>
      <c r="AI17" s="6">
        <f t="shared" si="17"/>
        <v>6398.7335773147051</v>
      </c>
      <c r="AJ17" s="6">
        <f t="shared" si="18"/>
        <v>9801.2664226852939</v>
      </c>
      <c r="AK17" s="20">
        <f t="shared" si="1"/>
        <v>203489.85282113822</v>
      </c>
      <c r="AL17" s="193">
        <f t="shared" si="2"/>
        <v>37525.23991824087</v>
      </c>
      <c r="AM17" s="200">
        <f t="shared" si="31"/>
        <v>0.91739212193595698</v>
      </c>
      <c r="AN17" s="194" t="s">
        <v>18</v>
      </c>
      <c r="AO17" s="81">
        <f t="shared" si="32"/>
        <v>73812.833838240884</v>
      </c>
      <c r="AP17" s="203">
        <f t="shared" si="33"/>
        <v>1.8045270971886276</v>
      </c>
      <c r="AQ17" s="39" t="s">
        <v>18</v>
      </c>
      <c r="AR17" s="68"/>
      <c r="AS17" s="244"/>
      <c r="AT17" s="249">
        <f t="shared" si="19"/>
        <v>4</v>
      </c>
      <c r="AU17" s="258">
        <f t="shared" si="34"/>
        <v>0.68693466666666669</v>
      </c>
      <c r="AV17" s="259">
        <f t="shared" si="35"/>
        <v>1.1581864172296565</v>
      </c>
      <c r="AW17" s="268">
        <f t="shared" si="36"/>
        <v>1.8451210838963232</v>
      </c>
      <c r="AX17" s="122"/>
      <c r="AY17" s="258">
        <f t="shared" si="37"/>
        <v>0.88713497525267071</v>
      </c>
      <c r="AZ17" s="259">
        <f t="shared" si="38"/>
        <v>0.91739212193595698</v>
      </c>
      <c r="BA17" s="260">
        <f t="shared" si="39"/>
        <v>1.8045270971886276</v>
      </c>
      <c r="BB17" s="206"/>
      <c r="BC17" s="229">
        <f t="shared" si="40"/>
        <v>0.20020030858600402</v>
      </c>
      <c r="BD17" s="230">
        <f t="shared" si="41"/>
        <v>-0.24079429529369956</v>
      </c>
      <c r="BE17" s="225">
        <f t="shared" si="20"/>
        <v>-4.0593986707695651E-2</v>
      </c>
      <c r="BF17" s="226" t="s">
        <v>18</v>
      </c>
      <c r="BG17" s="224"/>
      <c r="BH17" s="278">
        <f t="shared" si="21"/>
        <v>40904.253504000008</v>
      </c>
      <c r="BI17" s="279">
        <f t="shared" si="22"/>
        <v>-4.0593986707695651E-2</v>
      </c>
      <c r="BJ17" s="280">
        <f t="shared" si="42"/>
        <v>-1660.4667230295895</v>
      </c>
      <c r="BK17" s="281" t="str">
        <f t="shared" si="43"/>
        <v>Perte en euros courants</v>
      </c>
      <c r="BL17" s="290">
        <f t="shared" si="44"/>
        <v>1660.4667230295895</v>
      </c>
      <c r="BM17" s="291">
        <f t="shared" si="23"/>
        <v>1315.245169329339</v>
      </c>
    </row>
    <row r="18" spans="2:65" x14ac:dyDescent="0.3">
      <c r="B18" s="27">
        <v>5</v>
      </c>
      <c r="C18" s="6">
        <f t="shared" si="3"/>
        <v>54000</v>
      </c>
      <c r="D18" s="6">
        <f t="shared" si="4"/>
        <v>16200</v>
      </c>
      <c r="E18" s="20">
        <f t="shared" si="24"/>
        <v>32400</v>
      </c>
      <c r="F18" s="163">
        <f t="shared" si="25"/>
        <v>5400</v>
      </c>
      <c r="G18" s="164">
        <f t="shared" si="45"/>
        <v>28101.816864</v>
      </c>
      <c r="H18" s="164">
        <f t="shared" si="5"/>
        <v>562.03633728</v>
      </c>
      <c r="I18" s="273">
        <f t="shared" si="26"/>
        <v>0.86734002666666665</v>
      </c>
      <c r="J18" s="165" t="s">
        <v>18</v>
      </c>
      <c r="K18" s="28">
        <f t="shared" si="6"/>
        <v>16200</v>
      </c>
      <c r="L18" s="8">
        <f t="shared" si="7"/>
        <v>6104.6955846341461</v>
      </c>
      <c r="M18" s="8">
        <f t="shared" si="27"/>
        <v>10095.304415365854</v>
      </c>
      <c r="N18" s="7">
        <f t="shared" si="8"/>
        <v>193394.54840577237</v>
      </c>
      <c r="O18" s="114">
        <f t="shared" si="0"/>
        <v>47620.544333606726</v>
      </c>
      <c r="P18" s="115">
        <f t="shared" si="28"/>
        <v>1.4697698868397138</v>
      </c>
      <c r="Q18" s="116" t="s">
        <v>18</v>
      </c>
      <c r="R18" s="144">
        <f t="shared" si="9"/>
        <v>75722.361197606719</v>
      </c>
      <c r="S18" s="271">
        <f t="shared" si="10"/>
        <v>2.3371099135063802</v>
      </c>
      <c r="T18" s="145" t="s">
        <v>18</v>
      </c>
      <c r="U18" s="147"/>
      <c r="V18" s="2"/>
      <c r="W18" s="52">
        <f t="shared" si="11"/>
        <v>72264.181190400021</v>
      </c>
      <c r="X18" s="51">
        <f t="shared" si="12"/>
        <v>16200</v>
      </c>
      <c r="Y18" s="87">
        <f t="shared" si="29"/>
        <v>0.22417745185981708</v>
      </c>
      <c r="Z18" s="107">
        <f t="shared" si="13"/>
        <v>43358.508714240008</v>
      </c>
      <c r="AA18" s="163">
        <f t="shared" si="14"/>
        <v>12705.672476160013</v>
      </c>
      <c r="AB18" s="171">
        <f t="shared" si="15"/>
        <v>0.17582254814018297</v>
      </c>
      <c r="AC18" s="172">
        <f t="shared" si="46"/>
        <v>49719.018274560025</v>
      </c>
      <c r="AD18" s="164">
        <f t="shared" si="47"/>
        <v>994.38036549120056</v>
      </c>
      <c r="AE18" s="270">
        <f t="shared" si="30"/>
        <v>1.1466957639673403</v>
      </c>
      <c r="AF18" s="173" t="s">
        <v>18</v>
      </c>
      <c r="AG18" s="174"/>
      <c r="AH18" s="9">
        <f t="shared" si="16"/>
        <v>16200</v>
      </c>
      <c r="AI18" s="6">
        <f t="shared" si="17"/>
        <v>6104.6955846341461</v>
      </c>
      <c r="AJ18" s="6">
        <f t="shared" si="18"/>
        <v>10095.304415365854</v>
      </c>
      <c r="AK18" s="20">
        <f t="shared" si="1"/>
        <v>193394.54840577237</v>
      </c>
      <c r="AL18" s="193">
        <f t="shared" si="2"/>
        <v>47620.544333606726</v>
      </c>
      <c r="AM18" s="200">
        <f t="shared" si="31"/>
        <v>1.098297560173396</v>
      </c>
      <c r="AN18" s="194" t="s">
        <v>18</v>
      </c>
      <c r="AO18" s="81">
        <f t="shared" si="32"/>
        <v>97339.562608166743</v>
      </c>
      <c r="AP18" s="203">
        <f t="shared" si="33"/>
        <v>2.244993324140736</v>
      </c>
      <c r="AQ18" s="39" t="s">
        <v>18</v>
      </c>
      <c r="AR18" s="68"/>
      <c r="AS18" s="244"/>
      <c r="AT18" s="249">
        <f t="shared" si="19"/>
        <v>5</v>
      </c>
      <c r="AU18" s="258">
        <f t="shared" si="34"/>
        <v>0.86734002666666665</v>
      </c>
      <c r="AV18" s="259">
        <f t="shared" si="35"/>
        <v>1.4697698868397138</v>
      </c>
      <c r="AW18" s="268">
        <f t="shared" si="36"/>
        <v>2.3371099135063806</v>
      </c>
      <c r="AX18" s="122"/>
      <c r="AY18" s="258">
        <f t="shared" si="37"/>
        <v>1.1466957639673403</v>
      </c>
      <c r="AZ18" s="259">
        <f t="shared" si="38"/>
        <v>1.098297560173396</v>
      </c>
      <c r="BA18" s="260">
        <f t="shared" si="39"/>
        <v>2.2449933241407365</v>
      </c>
      <c r="BB18" s="206"/>
      <c r="BC18" s="229">
        <f t="shared" si="40"/>
        <v>0.27935573730067365</v>
      </c>
      <c r="BD18" s="230">
        <f t="shared" si="41"/>
        <v>-0.3714723266663178</v>
      </c>
      <c r="BE18" s="225">
        <f t="shared" si="20"/>
        <v>-9.2116589365644153E-2</v>
      </c>
      <c r="BF18" s="226" t="s">
        <v>18</v>
      </c>
      <c r="BG18" s="224"/>
      <c r="BH18" s="278">
        <f t="shared" si="21"/>
        <v>43358.508714240008</v>
      </c>
      <c r="BI18" s="279">
        <f t="shared" si="22"/>
        <v>-9.2116589365644153E-2</v>
      </c>
      <c r="BJ18" s="280">
        <f t="shared" si="42"/>
        <v>-3994.0379427363505</v>
      </c>
      <c r="BK18" s="281" t="str">
        <f t="shared" si="43"/>
        <v>Perte en euros courants</v>
      </c>
      <c r="BL18" s="290">
        <f t="shared" si="44"/>
        <v>3994.0379427363505</v>
      </c>
      <c r="BM18" s="291">
        <f t="shared" si="23"/>
        <v>2984.5774954468702</v>
      </c>
    </row>
    <row r="19" spans="2:65" x14ac:dyDescent="0.3">
      <c r="B19" s="27">
        <v>6</v>
      </c>
      <c r="C19" s="6">
        <f t="shared" si="3"/>
        <v>54000</v>
      </c>
      <c r="D19" s="6">
        <f t="shared" si="4"/>
        <v>16200</v>
      </c>
      <c r="E19" s="20">
        <f t="shared" si="24"/>
        <v>32400</v>
      </c>
      <c r="F19" s="163">
        <f t="shared" si="25"/>
        <v>5400</v>
      </c>
      <c r="G19" s="164">
        <f t="shared" si="45"/>
        <v>34063.853201279999</v>
      </c>
      <c r="H19" s="164">
        <f t="shared" si="5"/>
        <v>681.2770640256</v>
      </c>
      <c r="I19" s="273">
        <f t="shared" si="26"/>
        <v>1.0513534938666667</v>
      </c>
      <c r="J19" s="165" t="s">
        <v>18</v>
      </c>
      <c r="K19" s="28">
        <f t="shared" si="6"/>
        <v>16200</v>
      </c>
      <c r="L19" s="8">
        <f t="shared" si="7"/>
        <v>5801.836452173171</v>
      </c>
      <c r="M19" s="8">
        <f t="shared" si="27"/>
        <v>10398.163547826829</v>
      </c>
      <c r="N19" s="7">
        <f t="shared" si="8"/>
        <v>182996.38485794555</v>
      </c>
      <c r="O19" s="114">
        <f t="shared" si="0"/>
        <v>58018.70788143354</v>
      </c>
      <c r="P19" s="115">
        <f t="shared" si="28"/>
        <v>1.7907008605380723</v>
      </c>
      <c r="Q19" s="116" t="s">
        <v>18</v>
      </c>
      <c r="R19" s="144">
        <f t="shared" si="9"/>
        <v>92082.561082713539</v>
      </c>
      <c r="S19" s="271">
        <f t="shared" si="10"/>
        <v>2.842054354404739</v>
      </c>
      <c r="T19" s="145" t="s">
        <v>18</v>
      </c>
      <c r="U19" s="147"/>
      <c r="V19" s="2"/>
      <c r="W19" s="52">
        <f t="shared" si="11"/>
        <v>76600.032061824037</v>
      </c>
      <c r="X19" s="51">
        <f t="shared" si="12"/>
        <v>16200</v>
      </c>
      <c r="Y19" s="87">
        <f t="shared" si="29"/>
        <v>0.21148816213190286</v>
      </c>
      <c r="Z19" s="107">
        <f t="shared" si="13"/>
        <v>45960.019237094421</v>
      </c>
      <c r="AA19" s="163">
        <f t="shared" si="14"/>
        <v>14440.012824729616</v>
      </c>
      <c r="AB19" s="171">
        <f t="shared" si="15"/>
        <v>0.18851183786809714</v>
      </c>
      <c r="AC19" s="172">
        <f t="shared" si="46"/>
        <v>65153.411464780838</v>
      </c>
      <c r="AD19" s="164">
        <f t="shared" si="47"/>
        <v>1303.0682292956169</v>
      </c>
      <c r="AE19" s="270">
        <f t="shared" si="30"/>
        <v>1.4176106221512499</v>
      </c>
      <c r="AF19" s="173" t="s">
        <v>18</v>
      </c>
      <c r="AG19" s="174"/>
      <c r="AH19" s="9">
        <f t="shared" si="16"/>
        <v>16200</v>
      </c>
      <c r="AI19" s="6">
        <f t="shared" si="17"/>
        <v>5801.836452173171</v>
      </c>
      <c r="AJ19" s="6">
        <f t="shared" si="18"/>
        <v>10398.163547826829</v>
      </c>
      <c r="AK19" s="20">
        <f t="shared" si="1"/>
        <v>182996.38485794555</v>
      </c>
      <c r="AL19" s="193">
        <f t="shared" si="2"/>
        <v>58018.70788143354</v>
      </c>
      <c r="AM19" s="200">
        <f t="shared" si="31"/>
        <v>1.2623734464107128</v>
      </c>
      <c r="AN19" s="194" t="s">
        <v>18</v>
      </c>
      <c r="AO19" s="81">
        <f t="shared" si="32"/>
        <v>123172.11934621437</v>
      </c>
      <c r="AP19" s="203">
        <f t="shared" si="33"/>
        <v>2.6799840685619625</v>
      </c>
      <c r="AQ19" s="39" t="s">
        <v>18</v>
      </c>
      <c r="AR19" s="68"/>
      <c r="AS19" s="244"/>
      <c r="AT19" s="249">
        <f t="shared" si="19"/>
        <v>6</v>
      </c>
      <c r="AU19" s="258">
        <f t="shared" si="34"/>
        <v>1.0513534938666667</v>
      </c>
      <c r="AV19" s="259">
        <f t="shared" si="35"/>
        <v>1.7907008605380723</v>
      </c>
      <c r="AW19" s="268">
        <f t="shared" si="36"/>
        <v>2.842054354404739</v>
      </c>
      <c r="AX19" s="122"/>
      <c r="AY19" s="258">
        <f t="shared" si="37"/>
        <v>1.4176106221512499</v>
      </c>
      <c r="AZ19" s="259">
        <f t="shared" si="38"/>
        <v>1.2623734464107128</v>
      </c>
      <c r="BA19" s="260">
        <f t="shared" si="39"/>
        <v>2.6799840685619625</v>
      </c>
      <c r="BB19" s="206"/>
      <c r="BC19" s="229">
        <f t="shared" si="40"/>
        <v>0.36625712828458323</v>
      </c>
      <c r="BD19" s="230">
        <f t="shared" si="41"/>
        <v>-0.52832741412735951</v>
      </c>
      <c r="BE19" s="225">
        <f t="shared" si="20"/>
        <v>-0.1620702858427765</v>
      </c>
      <c r="BF19" s="226" t="s">
        <v>18</v>
      </c>
      <c r="BG19" s="224"/>
      <c r="BH19" s="278">
        <f t="shared" si="21"/>
        <v>45960.019237094421</v>
      </c>
      <c r="BI19" s="279">
        <f t="shared" si="22"/>
        <v>-0.1620702858427765</v>
      </c>
      <c r="BJ19" s="280">
        <f t="shared" si="42"/>
        <v>-7448.7534550953997</v>
      </c>
      <c r="BK19" s="281" t="str">
        <f t="shared" si="43"/>
        <v>Perte en euros courants</v>
      </c>
      <c r="BL19" s="290">
        <f t="shared" si="44"/>
        <v>7448.7534550953997</v>
      </c>
      <c r="BM19" s="291">
        <f t="shared" si="23"/>
        <v>5251.0772613059589</v>
      </c>
    </row>
    <row r="20" spans="2:65" x14ac:dyDescent="0.3">
      <c r="B20" s="27">
        <v>7</v>
      </c>
      <c r="C20" s="6">
        <f t="shared" si="3"/>
        <v>54000</v>
      </c>
      <c r="D20" s="6">
        <f t="shared" si="4"/>
        <v>16200</v>
      </c>
      <c r="E20" s="20">
        <f t="shared" si="24"/>
        <v>32400</v>
      </c>
      <c r="F20" s="163">
        <f t="shared" si="25"/>
        <v>5400</v>
      </c>
      <c r="G20" s="164">
        <f t="shared" si="45"/>
        <v>40145.130265305597</v>
      </c>
      <c r="H20" s="164">
        <f t="shared" si="5"/>
        <v>802.90260530611192</v>
      </c>
      <c r="I20" s="273">
        <f t="shared" si="26"/>
        <v>1.2390472304106666</v>
      </c>
      <c r="J20" s="165" t="s">
        <v>18</v>
      </c>
      <c r="K20" s="28">
        <f t="shared" si="6"/>
        <v>16200</v>
      </c>
      <c r="L20" s="8">
        <f t="shared" si="7"/>
        <v>5489.8915457383664</v>
      </c>
      <c r="M20" s="8">
        <f t="shared" si="27"/>
        <v>10710.108454261634</v>
      </c>
      <c r="N20" s="7">
        <f t="shared" si="8"/>
        <v>172286.27640368391</v>
      </c>
      <c r="O20" s="114">
        <f t="shared" si="0"/>
        <v>68728.816335695185</v>
      </c>
      <c r="P20" s="115">
        <f t="shared" si="28"/>
        <v>2.1212597634473824</v>
      </c>
      <c r="Q20" s="116" t="s">
        <v>18</v>
      </c>
      <c r="R20" s="144">
        <f t="shared" si="9"/>
        <v>108873.94660100079</v>
      </c>
      <c r="S20" s="271">
        <f t="shared" si="10"/>
        <v>3.3603069938580492</v>
      </c>
      <c r="T20" s="145" t="s">
        <v>18</v>
      </c>
      <c r="U20" s="147"/>
      <c r="V20" s="2"/>
      <c r="W20" s="52">
        <f t="shared" si="11"/>
        <v>81196.03398553349</v>
      </c>
      <c r="X20" s="51">
        <f t="shared" si="12"/>
        <v>16200</v>
      </c>
      <c r="Y20" s="87">
        <f t="shared" si="29"/>
        <v>0.1995171340867008</v>
      </c>
      <c r="Z20" s="107">
        <f t="shared" si="13"/>
        <v>48717.620391320095</v>
      </c>
      <c r="AA20" s="163">
        <f t="shared" si="14"/>
        <v>16278.413594213394</v>
      </c>
      <c r="AB20" s="171">
        <f t="shared" si="15"/>
        <v>0.2004828659132992</v>
      </c>
      <c r="AC20" s="172">
        <f t="shared" si="46"/>
        <v>82734.893288289852</v>
      </c>
      <c r="AD20" s="164">
        <f t="shared" si="47"/>
        <v>1654.6978657657971</v>
      </c>
      <c r="AE20" s="270">
        <f t="shared" si="30"/>
        <v>1.6982539915482107</v>
      </c>
      <c r="AF20" s="173" t="s">
        <v>18</v>
      </c>
      <c r="AG20" s="174"/>
      <c r="AH20" s="9">
        <f t="shared" si="16"/>
        <v>16200</v>
      </c>
      <c r="AI20" s="6">
        <f t="shared" si="17"/>
        <v>5489.8915457383664</v>
      </c>
      <c r="AJ20" s="6">
        <f t="shared" si="18"/>
        <v>10710.108454261634</v>
      </c>
      <c r="AK20" s="20">
        <f t="shared" si="1"/>
        <v>172286.27640368391</v>
      </c>
      <c r="AL20" s="193">
        <f t="shared" si="2"/>
        <v>68728.816335695185</v>
      </c>
      <c r="AM20" s="200">
        <f t="shared" si="31"/>
        <v>1.4107588955215151</v>
      </c>
      <c r="AN20" s="194" t="s">
        <v>18</v>
      </c>
      <c r="AO20" s="81">
        <f t="shared" si="32"/>
        <v>151463.70962398505</v>
      </c>
      <c r="AP20" s="203">
        <f t="shared" si="33"/>
        <v>3.109012887069726</v>
      </c>
      <c r="AQ20" s="39" t="s">
        <v>18</v>
      </c>
      <c r="AR20" s="68"/>
      <c r="AS20" s="244"/>
      <c r="AT20" s="249">
        <f t="shared" si="19"/>
        <v>7</v>
      </c>
      <c r="AU20" s="258">
        <f t="shared" si="34"/>
        <v>1.2390472304106666</v>
      </c>
      <c r="AV20" s="259">
        <f t="shared" si="35"/>
        <v>2.1212597634473824</v>
      </c>
      <c r="AW20" s="268">
        <f t="shared" si="36"/>
        <v>3.3603069938580488</v>
      </c>
      <c r="AX20" s="122"/>
      <c r="AY20" s="258">
        <f t="shared" si="37"/>
        <v>1.6982539915482107</v>
      </c>
      <c r="AZ20" s="259">
        <f t="shared" si="38"/>
        <v>1.4107588955215151</v>
      </c>
      <c r="BA20" s="260">
        <f t="shared" si="39"/>
        <v>3.109012887069726</v>
      </c>
      <c r="BB20" s="206"/>
      <c r="BC20" s="229">
        <f t="shared" si="40"/>
        <v>0.45920676113754411</v>
      </c>
      <c r="BD20" s="230">
        <f t="shared" si="41"/>
        <v>-0.71050086792586731</v>
      </c>
      <c r="BE20" s="225">
        <f t="shared" si="20"/>
        <v>-0.2512941067883232</v>
      </c>
      <c r="BF20" s="226" t="s">
        <v>18</v>
      </c>
      <c r="BG20" s="224"/>
      <c r="BH20" s="278">
        <f t="shared" si="21"/>
        <v>48717.620391320095</v>
      </c>
      <c r="BI20" s="279">
        <f t="shared" si="22"/>
        <v>-0.2512941067883232</v>
      </c>
      <c r="BJ20" s="280">
        <f t="shared" si="42"/>
        <v>-12242.450901089383</v>
      </c>
      <c r="BK20" s="281" t="str">
        <f t="shared" si="43"/>
        <v>Perte en euros courants</v>
      </c>
      <c r="BL20" s="290">
        <f t="shared" si="44"/>
        <v>12242.450901089383</v>
      </c>
      <c r="BM20" s="291">
        <f t="shared" si="23"/>
        <v>8141.9290599416718</v>
      </c>
    </row>
    <row r="21" spans="2:65" x14ac:dyDescent="0.3">
      <c r="B21" s="27">
        <v>8</v>
      </c>
      <c r="C21" s="6">
        <f t="shared" si="3"/>
        <v>54000</v>
      </c>
      <c r="D21" s="6">
        <f t="shared" si="4"/>
        <v>16200</v>
      </c>
      <c r="E21" s="20">
        <f t="shared" si="24"/>
        <v>32400</v>
      </c>
      <c r="F21" s="163">
        <f t="shared" si="25"/>
        <v>5400</v>
      </c>
      <c r="G21" s="164">
        <f t="shared" si="45"/>
        <v>46348.032870611707</v>
      </c>
      <c r="H21" s="164">
        <f t="shared" si="5"/>
        <v>926.96065741223413</v>
      </c>
      <c r="I21" s="273">
        <f t="shared" si="26"/>
        <v>1.4304948416855465</v>
      </c>
      <c r="J21" s="165" t="s">
        <v>18</v>
      </c>
      <c r="K21" s="28">
        <f t="shared" si="6"/>
        <v>16200</v>
      </c>
      <c r="L21" s="8">
        <f t="shared" si="7"/>
        <v>5168.5882921105167</v>
      </c>
      <c r="M21" s="8">
        <f t="shared" si="27"/>
        <v>11031.411707889483</v>
      </c>
      <c r="N21" s="7">
        <f t="shared" si="8"/>
        <v>161254.86469579441</v>
      </c>
      <c r="O21" s="114">
        <f t="shared" si="0"/>
        <v>79760.228043584677</v>
      </c>
      <c r="P21" s="115">
        <f t="shared" si="28"/>
        <v>2.4617354334439714</v>
      </c>
      <c r="Q21" s="116" t="s">
        <v>18</v>
      </c>
      <c r="R21" s="144">
        <f t="shared" si="9"/>
        <v>126108.26091419638</v>
      </c>
      <c r="S21" s="271">
        <f t="shared" si="10"/>
        <v>3.8922302751295179</v>
      </c>
      <c r="T21" s="145" t="s">
        <v>18</v>
      </c>
      <c r="U21" s="147"/>
      <c r="V21" s="2"/>
      <c r="W21" s="52">
        <f t="shared" si="11"/>
        <v>86067.796024665484</v>
      </c>
      <c r="X21" s="51">
        <f t="shared" si="12"/>
        <v>16200</v>
      </c>
      <c r="Y21" s="87">
        <f t="shared" si="29"/>
        <v>0.18822371140254796</v>
      </c>
      <c r="Z21" s="107">
        <f t="shared" si="13"/>
        <v>51640.677614799286</v>
      </c>
      <c r="AA21" s="163">
        <f t="shared" si="14"/>
        <v>18227.118409866198</v>
      </c>
      <c r="AB21" s="171">
        <f t="shared" si="15"/>
        <v>0.21177628859745209</v>
      </c>
      <c r="AC21" s="172">
        <f t="shared" si="46"/>
        <v>102616.70956392185</v>
      </c>
      <c r="AD21" s="164">
        <f t="shared" si="47"/>
        <v>2052.3341912784372</v>
      </c>
      <c r="AE21" s="270">
        <f t="shared" si="30"/>
        <v>1.9871294162591264</v>
      </c>
      <c r="AF21" s="173" t="s">
        <v>18</v>
      </c>
      <c r="AG21" s="174"/>
      <c r="AH21" s="9">
        <f t="shared" si="16"/>
        <v>16200</v>
      </c>
      <c r="AI21" s="6">
        <f t="shared" si="17"/>
        <v>5168.5882921105167</v>
      </c>
      <c r="AJ21" s="6">
        <f t="shared" si="18"/>
        <v>11031.411707889483</v>
      </c>
      <c r="AK21" s="20">
        <f t="shared" si="1"/>
        <v>161254.86469579441</v>
      </c>
      <c r="AL21" s="193">
        <f t="shared" si="2"/>
        <v>79760.228043584677</v>
      </c>
      <c r="AM21" s="200">
        <f t="shared" si="31"/>
        <v>1.5445232659132815</v>
      </c>
      <c r="AN21" s="194" t="s">
        <v>18</v>
      </c>
      <c r="AO21" s="81">
        <f t="shared" si="32"/>
        <v>182376.93760750652</v>
      </c>
      <c r="AP21" s="203">
        <f t="shared" si="33"/>
        <v>3.5316526821724081</v>
      </c>
      <c r="AQ21" s="39" t="s">
        <v>18</v>
      </c>
      <c r="AR21" s="68"/>
      <c r="AS21" s="244"/>
      <c r="AT21" s="249">
        <f t="shared" si="19"/>
        <v>8</v>
      </c>
      <c r="AU21" s="258">
        <f t="shared" si="34"/>
        <v>1.4304948416855465</v>
      </c>
      <c r="AV21" s="259">
        <f t="shared" si="35"/>
        <v>2.4617354334439714</v>
      </c>
      <c r="AW21" s="268">
        <f t="shared" si="36"/>
        <v>3.8922302751295179</v>
      </c>
      <c r="AX21" s="122"/>
      <c r="AY21" s="258">
        <f t="shared" si="37"/>
        <v>1.9871294162591264</v>
      </c>
      <c r="AZ21" s="259">
        <f t="shared" si="38"/>
        <v>1.5445232659132815</v>
      </c>
      <c r="BA21" s="260">
        <f t="shared" si="39"/>
        <v>3.5316526821724077</v>
      </c>
      <c r="BB21" s="206"/>
      <c r="BC21" s="229">
        <f t="shared" si="40"/>
        <v>0.5566345745735799</v>
      </c>
      <c r="BD21" s="230">
        <f t="shared" si="41"/>
        <v>-0.9172121675306899</v>
      </c>
      <c r="BE21" s="225">
        <f t="shared" si="20"/>
        <v>-0.36057759295710978</v>
      </c>
      <c r="BF21" s="226" t="s">
        <v>18</v>
      </c>
      <c r="BG21" s="224"/>
      <c r="BH21" s="278">
        <f t="shared" si="21"/>
        <v>51640.677614799286</v>
      </c>
      <c r="BI21" s="279">
        <f t="shared" si="22"/>
        <v>-0.36057759295710978</v>
      </c>
      <c r="BJ21" s="280">
        <f t="shared" si="42"/>
        <v>-18620.471233018427</v>
      </c>
      <c r="BK21" s="281" t="str">
        <f t="shared" si="43"/>
        <v>Perte en euros courants</v>
      </c>
      <c r="BL21" s="290">
        <f t="shared" si="44"/>
        <v>18620.471233018427</v>
      </c>
      <c r="BM21" s="291">
        <f t="shared" si="23"/>
        <v>11682.714011810354</v>
      </c>
    </row>
    <row r="22" spans="2:65" x14ac:dyDescent="0.3">
      <c r="B22" s="27">
        <v>9</v>
      </c>
      <c r="C22" s="6">
        <f t="shared" si="3"/>
        <v>54000</v>
      </c>
      <c r="D22" s="6">
        <f t="shared" si="4"/>
        <v>16200</v>
      </c>
      <c r="E22" s="20">
        <f t="shared" si="24"/>
        <v>32400</v>
      </c>
      <c r="F22" s="163">
        <f t="shared" si="25"/>
        <v>5400</v>
      </c>
      <c r="G22" s="164">
        <f t="shared" si="45"/>
        <v>52674.993528023944</v>
      </c>
      <c r="H22" s="164">
        <f t="shared" si="5"/>
        <v>1053.4998705604789</v>
      </c>
      <c r="I22" s="273">
        <f t="shared" si="26"/>
        <v>1.6257714051859242</v>
      </c>
      <c r="J22" s="165" t="s">
        <v>18</v>
      </c>
      <c r="K22" s="28">
        <f t="shared" si="6"/>
        <v>16200</v>
      </c>
      <c r="L22" s="8">
        <f t="shared" si="7"/>
        <v>4837.6459408738319</v>
      </c>
      <c r="M22" s="8">
        <f t="shared" si="27"/>
        <v>11362.354059126168</v>
      </c>
      <c r="N22" s="7">
        <f t="shared" si="8"/>
        <v>149892.51063666824</v>
      </c>
      <c r="O22" s="114">
        <f t="shared" si="0"/>
        <v>91122.582102710847</v>
      </c>
      <c r="P22" s="115">
        <f t="shared" si="28"/>
        <v>2.8124253735404583</v>
      </c>
      <c r="Q22" s="116" t="s">
        <v>18</v>
      </c>
      <c r="R22" s="144">
        <f t="shared" si="9"/>
        <v>143797.57563073479</v>
      </c>
      <c r="S22" s="271">
        <f t="shared" si="10"/>
        <v>4.4381967787263825</v>
      </c>
      <c r="T22" s="145" t="s">
        <v>18</v>
      </c>
      <c r="U22" s="147"/>
      <c r="V22" s="2"/>
      <c r="W22" s="52">
        <f t="shared" si="11"/>
        <v>91231.863786145419</v>
      </c>
      <c r="X22" s="51">
        <f t="shared" si="12"/>
        <v>16200</v>
      </c>
      <c r="Y22" s="87">
        <f t="shared" si="29"/>
        <v>0.17756953905900749</v>
      </c>
      <c r="Z22" s="107">
        <f t="shared" si="13"/>
        <v>54739.11827168725</v>
      </c>
      <c r="AA22" s="163">
        <f t="shared" si="14"/>
        <v>20292.745514458169</v>
      </c>
      <c r="AB22" s="171">
        <f t="shared" si="15"/>
        <v>0.22243046094099253</v>
      </c>
      <c r="AC22" s="172">
        <f t="shared" si="46"/>
        <v>124961.78926965845</v>
      </c>
      <c r="AD22" s="164">
        <f t="shared" si="47"/>
        <v>2499.235785393169</v>
      </c>
      <c r="AE22" s="270">
        <f t="shared" si="30"/>
        <v>2.282860835452889</v>
      </c>
      <c r="AF22" s="173" t="s">
        <v>18</v>
      </c>
      <c r="AG22" s="174"/>
      <c r="AH22" s="9">
        <f t="shared" si="16"/>
        <v>16200</v>
      </c>
      <c r="AI22" s="6">
        <f t="shared" si="17"/>
        <v>4837.6459408738319</v>
      </c>
      <c r="AJ22" s="6">
        <f t="shared" si="18"/>
        <v>11362.354059126168</v>
      </c>
      <c r="AK22" s="20">
        <f t="shared" si="1"/>
        <v>149892.51063666824</v>
      </c>
      <c r="AL22" s="193">
        <f t="shared" si="2"/>
        <v>91122.582102710847</v>
      </c>
      <c r="AM22" s="200">
        <f t="shared" si="31"/>
        <v>1.6646702573914538</v>
      </c>
      <c r="AN22" s="194" t="s">
        <v>18</v>
      </c>
      <c r="AO22" s="81">
        <f t="shared" si="32"/>
        <v>216084.37137236929</v>
      </c>
      <c r="AP22" s="203">
        <f t="shared" si="33"/>
        <v>3.9475310928443426</v>
      </c>
      <c r="AQ22" s="39" t="s">
        <v>18</v>
      </c>
      <c r="AR22" s="68"/>
      <c r="AS22" s="244"/>
      <c r="AT22" s="249">
        <f t="shared" si="19"/>
        <v>9</v>
      </c>
      <c r="AU22" s="258">
        <f t="shared" si="34"/>
        <v>1.6257714051859242</v>
      </c>
      <c r="AV22" s="259">
        <f t="shared" si="35"/>
        <v>2.8124253735404583</v>
      </c>
      <c r="AW22" s="268">
        <f t="shared" si="36"/>
        <v>4.4381967787263825</v>
      </c>
      <c r="AX22" s="122"/>
      <c r="AY22" s="258">
        <f t="shared" si="37"/>
        <v>2.282860835452889</v>
      </c>
      <c r="AZ22" s="259">
        <f t="shared" si="38"/>
        <v>1.6646702573914538</v>
      </c>
      <c r="BA22" s="260">
        <f t="shared" si="39"/>
        <v>3.9475310928443426</v>
      </c>
      <c r="BB22" s="206"/>
      <c r="BC22" s="229">
        <f t="shared" si="40"/>
        <v>0.65708943026696476</v>
      </c>
      <c r="BD22" s="230">
        <f t="shared" si="41"/>
        <v>-1.1477551161490045</v>
      </c>
      <c r="BE22" s="225">
        <f t="shared" si="20"/>
        <v>-0.49066568588203996</v>
      </c>
      <c r="BF22" s="226" t="s">
        <v>18</v>
      </c>
      <c r="BG22" s="224"/>
      <c r="BH22" s="278">
        <f t="shared" si="21"/>
        <v>54739.11827168725</v>
      </c>
      <c r="BI22" s="279">
        <f t="shared" si="22"/>
        <v>-0.49066568588203996</v>
      </c>
      <c r="BJ22" s="280">
        <f t="shared" si="42"/>
        <v>-26858.607011355529</v>
      </c>
      <c r="BK22" s="281" t="str">
        <f t="shared" si="43"/>
        <v>Perte en euros courants</v>
      </c>
      <c r="BL22" s="290">
        <f t="shared" si="44"/>
        <v>26858.607011355529</v>
      </c>
      <c r="BM22" s="291">
        <f t="shared" si="23"/>
        <v>15897.568222578093</v>
      </c>
    </row>
    <row r="23" spans="2:65" x14ac:dyDescent="0.3">
      <c r="B23" s="27">
        <v>10</v>
      </c>
      <c r="C23" s="6">
        <f t="shared" si="3"/>
        <v>54000</v>
      </c>
      <c r="D23" s="6">
        <f t="shared" si="4"/>
        <v>16200</v>
      </c>
      <c r="E23" s="20">
        <f t="shared" si="24"/>
        <v>32400</v>
      </c>
      <c r="F23" s="124">
        <f t="shared" si="25"/>
        <v>5400</v>
      </c>
      <c r="G23" s="125">
        <f t="shared" si="45"/>
        <v>59128.493398584425</v>
      </c>
      <c r="H23" s="125">
        <f t="shared" si="5"/>
        <v>1182.5698679716886</v>
      </c>
      <c r="I23" s="274">
        <f t="shared" si="26"/>
        <v>1.8249534999563095</v>
      </c>
      <c r="J23" s="126" t="s">
        <v>18</v>
      </c>
      <c r="K23" s="28">
        <f t="shared" si="6"/>
        <v>16200</v>
      </c>
      <c r="L23" s="8">
        <f t="shared" si="7"/>
        <v>4496.7753191000475</v>
      </c>
      <c r="M23" s="8">
        <f t="shared" si="27"/>
        <v>11703.224680899952</v>
      </c>
      <c r="N23" s="7">
        <f t="shared" si="8"/>
        <v>138189.28595576828</v>
      </c>
      <c r="O23" s="114">
        <f t="shared" si="0"/>
        <v>102825.80678361081</v>
      </c>
      <c r="P23" s="115">
        <f t="shared" si="28"/>
        <v>3.1736360118398399</v>
      </c>
      <c r="Q23" s="116" t="s">
        <v>18</v>
      </c>
      <c r="R23" s="144">
        <f t="shared" si="9"/>
        <v>161954.30018219523</v>
      </c>
      <c r="S23" s="271">
        <f t="shared" si="10"/>
        <v>4.9985895117961494</v>
      </c>
      <c r="T23" s="145" t="s">
        <v>18</v>
      </c>
      <c r="U23" s="147"/>
      <c r="V23" s="2"/>
      <c r="W23" s="52">
        <f t="shared" si="11"/>
        <v>96705.775613314152</v>
      </c>
      <c r="X23" s="51">
        <f t="shared" si="12"/>
        <v>16200</v>
      </c>
      <c r="Y23" s="87">
        <f t="shared" si="29"/>
        <v>0.16751843307453534</v>
      </c>
      <c r="Z23" s="107">
        <f t="shared" si="13"/>
        <v>58023.465367988487</v>
      </c>
      <c r="AA23" s="163">
        <f t="shared" si="14"/>
        <v>22482.310245325665</v>
      </c>
      <c r="AB23" s="171">
        <f t="shared" si="15"/>
        <v>0.23248156692546468</v>
      </c>
      <c r="AC23" s="172">
        <f t="shared" si="46"/>
        <v>149943.33530037728</v>
      </c>
      <c r="AD23" s="164">
        <f t="shared" si="47"/>
        <v>2998.8667060075454</v>
      </c>
      <c r="AE23" s="270">
        <f t="shared" si="30"/>
        <v>2.5841844217581138</v>
      </c>
      <c r="AF23" s="173" t="s">
        <v>18</v>
      </c>
      <c r="AG23" s="174"/>
      <c r="AH23" s="9">
        <f t="shared" si="16"/>
        <v>16200</v>
      </c>
      <c r="AI23" s="6">
        <f t="shared" si="17"/>
        <v>4496.7753191000475</v>
      </c>
      <c r="AJ23" s="6">
        <f t="shared" si="18"/>
        <v>11703.224680899952</v>
      </c>
      <c r="AK23" s="20">
        <f t="shared" si="1"/>
        <v>138189.28595576828</v>
      </c>
      <c r="AL23" s="193">
        <f t="shared" si="2"/>
        <v>102825.80678361081</v>
      </c>
      <c r="AM23" s="200">
        <f t="shared" si="31"/>
        <v>1.7721417728410918</v>
      </c>
      <c r="AN23" s="194" t="s">
        <v>18</v>
      </c>
      <c r="AO23" s="81">
        <f t="shared" si="32"/>
        <v>252769.14208398809</v>
      </c>
      <c r="AP23" s="203">
        <f t="shared" si="33"/>
        <v>4.3563261945992053</v>
      </c>
      <c r="AQ23" s="39" t="s">
        <v>18</v>
      </c>
      <c r="AR23" s="68"/>
      <c r="AS23" s="244"/>
      <c r="AT23" s="249">
        <f t="shared" si="19"/>
        <v>10</v>
      </c>
      <c r="AU23" s="258">
        <f t="shared" si="34"/>
        <v>1.8249534999563095</v>
      </c>
      <c r="AV23" s="259">
        <f t="shared" si="35"/>
        <v>3.1736360118398399</v>
      </c>
      <c r="AW23" s="268">
        <f t="shared" si="36"/>
        <v>4.9985895117961494</v>
      </c>
      <c r="AX23" s="122"/>
      <c r="AY23" s="258">
        <f t="shared" si="37"/>
        <v>2.5841844217581138</v>
      </c>
      <c r="AZ23" s="259">
        <f t="shared" si="38"/>
        <v>1.7721417728410918</v>
      </c>
      <c r="BA23" s="260">
        <f t="shared" si="39"/>
        <v>4.3563261945992053</v>
      </c>
      <c r="BB23" s="206"/>
      <c r="BC23" s="229">
        <f t="shared" si="40"/>
        <v>0.75923092180180429</v>
      </c>
      <c r="BD23" s="230">
        <f t="shared" si="41"/>
        <v>-1.4014942389987481</v>
      </c>
      <c r="BE23" s="225">
        <f t="shared" si="20"/>
        <v>-0.64226331719694407</v>
      </c>
      <c r="BF23" s="226" t="s">
        <v>18</v>
      </c>
      <c r="BG23" s="224"/>
      <c r="BH23" s="278">
        <f t="shared" si="21"/>
        <v>58023.465367988487</v>
      </c>
      <c r="BI23" s="279">
        <f t="shared" si="22"/>
        <v>-0.64226331719694407</v>
      </c>
      <c r="BJ23" s="280">
        <f t="shared" si="42"/>
        <v>-37266.34334250629</v>
      </c>
      <c r="BK23" s="281" t="str">
        <f t="shared" si="43"/>
        <v>Perte en euros courants</v>
      </c>
      <c r="BL23" s="290">
        <f t="shared" si="44"/>
        <v>37266.34334250629</v>
      </c>
      <c r="BM23" s="291">
        <f t="shared" si="23"/>
        <v>20809.331477180989</v>
      </c>
    </row>
    <row r="24" spans="2:65" x14ac:dyDescent="0.3">
      <c r="B24" s="27">
        <v>11</v>
      </c>
      <c r="C24" s="6">
        <f t="shared" si="3"/>
        <v>54000</v>
      </c>
      <c r="D24" s="6">
        <f t="shared" si="4"/>
        <v>16200</v>
      </c>
      <c r="E24" s="20">
        <f t="shared" si="24"/>
        <v>32400</v>
      </c>
      <c r="F24" s="124">
        <f t="shared" si="25"/>
        <v>5400</v>
      </c>
      <c r="G24" s="125">
        <f t="shared" si="45"/>
        <v>65711.063266556113</v>
      </c>
      <c r="H24" s="125">
        <f t="shared" si="5"/>
        <v>1314.2212653311224</v>
      </c>
      <c r="I24" s="274">
        <f t="shared" si="26"/>
        <v>2.0281192366221021</v>
      </c>
      <c r="J24" s="126" t="s">
        <v>18</v>
      </c>
      <c r="K24" s="28">
        <f t="shared" si="6"/>
        <v>16200</v>
      </c>
      <c r="L24" s="8">
        <f t="shared" si="7"/>
        <v>4145.6785786730479</v>
      </c>
      <c r="M24" s="8">
        <f t="shared" si="27"/>
        <v>12054.321421326953</v>
      </c>
      <c r="N24" s="7">
        <f t="shared" si="8"/>
        <v>126134.96453444133</v>
      </c>
      <c r="O24" s="114">
        <f t="shared" si="0"/>
        <v>114880.12820493776</v>
      </c>
      <c r="P24" s="115">
        <f t="shared" si="28"/>
        <v>3.5456829692882024</v>
      </c>
      <c r="Q24" s="116" t="s">
        <v>18</v>
      </c>
      <c r="R24" s="144">
        <f t="shared" si="9"/>
        <v>180591.19147149386</v>
      </c>
      <c r="S24" s="271">
        <f t="shared" si="10"/>
        <v>5.5738022059103045</v>
      </c>
      <c r="T24" s="145" t="s">
        <v>18</v>
      </c>
      <c r="U24" s="147"/>
      <c r="V24" s="2"/>
      <c r="W24" s="52">
        <f t="shared" si="11"/>
        <v>102508.12215011301</v>
      </c>
      <c r="X24" s="51">
        <f t="shared" si="12"/>
        <v>16200</v>
      </c>
      <c r="Y24" s="87">
        <f t="shared" si="29"/>
        <v>0.15803625761748619</v>
      </c>
      <c r="Z24" s="107">
        <f t="shared" si="13"/>
        <v>61504.873290067801</v>
      </c>
      <c r="AA24" s="163">
        <f t="shared" si="14"/>
        <v>24803.248860045205</v>
      </c>
      <c r="AB24" s="171">
        <f t="shared" si="15"/>
        <v>0.24196374238251386</v>
      </c>
      <c r="AC24" s="172">
        <f t="shared" si="46"/>
        <v>177745.45086643004</v>
      </c>
      <c r="AD24" s="164">
        <f t="shared" si="47"/>
        <v>3554.9090173286008</v>
      </c>
      <c r="AE24" s="270">
        <f t="shared" si="30"/>
        <v>2.8899409324550791</v>
      </c>
      <c r="AF24" s="173" t="s">
        <v>18</v>
      </c>
      <c r="AG24" s="174"/>
      <c r="AH24" s="9">
        <f t="shared" si="16"/>
        <v>16200</v>
      </c>
      <c r="AI24" s="6">
        <f t="shared" si="17"/>
        <v>4145.6785786730479</v>
      </c>
      <c r="AJ24" s="6">
        <f t="shared" si="18"/>
        <v>12054.321421326953</v>
      </c>
      <c r="AK24" s="20">
        <f t="shared" si="1"/>
        <v>126134.96453444133</v>
      </c>
      <c r="AL24" s="193">
        <f t="shared" si="2"/>
        <v>114880.12820493776</v>
      </c>
      <c r="AM24" s="200">
        <f t="shared" si="31"/>
        <v>1.8678215572145458</v>
      </c>
      <c r="AN24" s="194" t="s">
        <v>18</v>
      </c>
      <c r="AO24" s="81">
        <f t="shared" si="32"/>
        <v>292625.5790713678</v>
      </c>
      <c r="AP24" s="203">
        <f t="shared" si="33"/>
        <v>4.7577624896696253</v>
      </c>
      <c r="AQ24" s="39" t="s">
        <v>18</v>
      </c>
      <c r="AR24" s="68"/>
      <c r="AS24" s="244"/>
      <c r="AT24" s="249">
        <f t="shared" si="19"/>
        <v>11</v>
      </c>
      <c r="AU24" s="258">
        <f t="shared" si="34"/>
        <v>2.0281192366221021</v>
      </c>
      <c r="AV24" s="259">
        <f t="shared" si="35"/>
        <v>3.5456829692882024</v>
      </c>
      <c r="AW24" s="268">
        <f t="shared" si="36"/>
        <v>5.5738022059103045</v>
      </c>
      <c r="AX24" s="122"/>
      <c r="AY24" s="258">
        <f t="shared" si="37"/>
        <v>2.8899409324550791</v>
      </c>
      <c r="AZ24" s="259">
        <f t="shared" si="38"/>
        <v>1.8678215572145458</v>
      </c>
      <c r="BA24" s="260">
        <f t="shared" si="39"/>
        <v>4.7577624896696253</v>
      </c>
      <c r="BB24" s="206"/>
      <c r="BC24" s="229">
        <f t="shared" si="40"/>
        <v>0.86182169583297696</v>
      </c>
      <c r="BD24" s="230">
        <f t="shared" si="41"/>
        <v>-1.6778614120736566</v>
      </c>
      <c r="BE24" s="225">
        <f t="shared" si="20"/>
        <v>-0.81603971624067917</v>
      </c>
      <c r="BF24" s="226" t="s">
        <v>18</v>
      </c>
      <c r="BG24" s="224"/>
      <c r="BH24" s="278">
        <f t="shared" si="21"/>
        <v>61504.873290067801</v>
      </c>
      <c r="BI24" s="279">
        <f t="shared" si="22"/>
        <v>-0.81603971624067917</v>
      </c>
      <c r="BJ24" s="280">
        <f t="shared" si="42"/>
        <v>-50190.419347045856</v>
      </c>
      <c r="BK24" s="281" t="str">
        <f t="shared" si="43"/>
        <v>Perte en euros courants</v>
      </c>
      <c r="BL24" s="290">
        <f t="shared" si="44"/>
        <v>50190.419347045856</v>
      </c>
      <c r="BM24" s="291">
        <f t="shared" si="23"/>
        <v>26439.686806198002</v>
      </c>
    </row>
    <row r="25" spans="2:65" x14ac:dyDescent="0.3">
      <c r="B25" s="27">
        <v>12</v>
      </c>
      <c r="C25" s="6">
        <f t="shared" si="3"/>
        <v>54000</v>
      </c>
      <c r="D25" s="6">
        <f t="shared" si="4"/>
        <v>16200</v>
      </c>
      <c r="E25" s="20">
        <f t="shared" si="24"/>
        <v>32400</v>
      </c>
      <c r="F25" s="124">
        <f t="shared" si="25"/>
        <v>5400</v>
      </c>
      <c r="G25" s="125">
        <f t="shared" si="45"/>
        <v>72425.284531887242</v>
      </c>
      <c r="H25" s="125">
        <f t="shared" si="5"/>
        <v>1448.5056906377449</v>
      </c>
      <c r="I25" s="274">
        <f t="shared" si="26"/>
        <v>2.235348288021211</v>
      </c>
      <c r="J25" s="126" t="s">
        <v>18</v>
      </c>
      <c r="K25" s="28">
        <f t="shared" si="6"/>
        <v>16200</v>
      </c>
      <c r="L25" s="8">
        <f t="shared" si="7"/>
        <v>3784.0489360332399</v>
      </c>
      <c r="M25" s="8">
        <f t="shared" si="27"/>
        <v>12415.951063966761</v>
      </c>
      <c r="N25" s="7">
        <f t="shared" si="8"/>
        <v>113719.01347047457</v>
      </c>
      <c r="O25" s="114">
        <f t="shared" si="0"/>
        <v>127296.07926890452</v>
      </c>
      <c r="P25" s="115">
        <f t="shared" si="28"/>
        <v>3.9288913354600159</v>
      </c>
      <c r="Q25" s="116" t="s">
        <v>18</v>
      </c>
      <c r="R25" s="144">
        <f t="shared" si="9"/>
        <v>199721.36380079176</v>
      </c>
      <c r="S25" s="271">
        <f t="shared" si="10"/>
        <v>6.1642396234812269</v>
      </c>
      <c r="T25" s="145" t="s">
        <v>18</v>
      </c>
      <c r="U25" s="147"/>
      <c r="V25" s="2"/>
      <c r="W25" s="52">
        <f t="shared" si="11"/>
        <v>108658.6094791198</v>
      </c>
      <c r="X25" s="51">
        <f t="shared" si="12"/>
        <v>16200</v>
      </c>
      <c r="Y25" s="87">
        <f t="shared" si="29"/>
        <v>0.14909080907310016</v>
      </c>
      <c r="Z25" s="107">
        <f t="shared" si="13"/>
        <v>65195.165687471876</v>
      </c>
      <c r="AA25" s="163">
        <f t="shared" si="14"/>
        <v>27263.443791647922</v>
      </c>
      <c r="AB25" s="171">
        <f t="shared" si="15"/>
        <v>0.25090919092689989</v>
      </c>
      <c r="AC25" s="172">
        <f t="shared" si="46"/>
        <v>208563.80367540658</v>
      </c>
      <c r="AD25" s="164">
        <f t="shared" si="47"/>
        <v>4171.276073508132</v>
      </c>
      <c r="AE25" s="270">
        <f t="shared" si="30"/>
        <v>3.1990685425236203</v>
      </c>
      <c r="AF25" s="173" t="s">
        <v>18</v>
      </c>
      <c r="AG25" s="174"/>
      <c r="AH25" s="9">
        <f t="shared" si="16"/>
        <v>16200</v>
      </c>
      <c r="AI25" s="6">
        <f t="shared" si="17"/>
        <v>3784.0489360332399</v>
      </c>
      <c r="AJ25" s="6">
        <f t="shared" si="18"/>
        <v>12415.951063966761</v>
      </c>
      <c r="AK25" s="20">
        <f t="shared" si="1"/>
        <v>113719.01347047457</v>
      </c>
      <c r="AL25" s="193">
        <f t="shared" si="2"/>
        <v>127296.07926890452</v>
      </c>
      <c r="AM25" s="200">
        <f t="shared" si="31"/>
        <v>1.9525386265467559</v>
      </c>
      <c r="AN25" s="194" t="s">
        <v>18</v>
      </c>
      <c r="AO25" s="81">
        <f t="shared" si="32"/>
        <v>335859.88294431113</v>
      </c>
      <c r="AP25" s="203">
        <f t="shared" si="33"/>
        <v>5.1516071690703766</v>
      </c>
      <c r="AQ25" s="39" t="s">
        <v>18</v>
      </c>
      <c r="AR25" s="68"/>
      <c r="AS25" s="244"/>
      <c r="AT25" s="249">
        <f t="shared" si="19"/>
        <v>12</v>
      </c>
      <c r="AU25" s="258">
        <f t="shared" si="34"/>
        <v>2.235348288021211</v>
      </c>
      <c r="AV25" s="259">
        <f t="shared" si="35"/>
        <v>3.9288913354600159</v>
      </c>
      <c r="AW25" s="268">
        <f t="shared" si="36"/>
        <v>6.1642396234812269</v>
      </c>
      <c r="AX25" s="122"/>
      <c r="AY25" s="258">
        <f t="shared" si="37"/>
        <v>3.1990685425236203</v>
      </c>
      <c r="AZ25" s="259">
        <f t="shared" si="38"/>
        <v>1.9525386265467559</v>
      </c>
      <c r="BA25" s="260">
        <f t="shared" si="39"/>
        <v>5.1516071690703757</v>
      </c>
      <c r="BB25" s="206"/>
      <c r="BC25" s="229">
        <f t="shared" si="40"/>
        <v>0.96372025450240928</v>
      </c>
      <c r="BD25" s="230">
        <f t="shared" si="41"/>
        <v>-1.97635270891326</v>
      </c>
      <c r="BE25" s="225">
        <f t="shared" si="20"/>
        <v>-1.0126324544108503</v>
      </c>
      <c r="BF25" s="226" t="s">
        <v>18</v>
      </c>
      <c r="BG25" s="224"/>
      <c r="BH25" s="278">
        <f t="shared" si="21"/>
        <v>65195.165687471876</v>
      </c>
      <c r="BI25" s="279">
        <f t="shared" si="22"/>
        <v>-1.0126324544108503</v>
      </c>
      <c r="BJ25" s="280">
        <f t="shared" si="42"/>
        <v>-66018.740645826692</v>
      </c>
      <c r="BK25" s="281" t="str">
        <f t="shared" si="43"/>
        <v>Perte en euros courants</v>
      </c>
      <c r="BL25" s="290">
        <f t="shared" si="44"/>
        <v>66018.740645826692</v>
      </c>
      <c r="BM25" s="291">
        <f t="shared" si="23"/>
        <v>32809.291522911546</v>
      </c>
    </row>
    <row r="26" spans="2:65" x14ac:dyDescent="0.3">
      <c r="B26" s="27">
        <v>13</v>
      </c>
      <c r="C26" s="6">
        <f t="shared" si="3"/>
        <v>54000</v>
      </c>
      <c r="D26" s="6">
        <f t="shared" si="4"/>
        <v>16200</v>
      </c>
      <c r="E26" s="20">
        <f t="shared" si="24"/>
        <v>32400</v>
      </c>
      <c r="F26" s="124">
        <f t="shared" si="25"/>
        <v>5400</v>
      </c>
      <c r="G26" s="125">
        <f t="shared" si="45"/>
        <v>79273.790222524985</v>
      </c>
      <c r="H26" s="125">
        <f t="shared" si="5"/>
        <v>1585.4758044504997</v>
      </c>
      <c r="I26" s="274">
        <f t="shared" si="26"/>
        <v>2.4467219204483022</v>
      </c>
      <c r="J26" s="126" t="s">
        <v>18</v>
      </c>
      <c r="K26" s="28">
        <f t="shared" si="6"/>
        <v>16200</v>
      </c>
      <c r="L26" s="8">
        <f t="shared" si="7"/>
        <v>3411.5704041142371</v>
      </c>
      <c r="M26" s="8">
        <f t="shared" si="27"/>
        <v>12788.429595885762</v>
      </c>
      <c r="N26" s="7">
        <f t="shared" si="8"/>
        <v>100930.5838745888</v>
      </c>
      <c r="O26" s="114">
        <f t="shared" si="0"/>
        <v>140084.50886479029</v>
      </c>
      <c r="P26" s="115">
        <f t="shared" si="28"/>
        <v>4.3235959526169845</v>
      </c>
      <c r="Q26" s="116" t="s">
        <v>18</v>
      </c>
      <c r="R26" s="144">
        <f t="shared" si="9"/>
        <v>219358.29908731527</v>
      </c>
      <c r="S26" s="271">
        <f t="shared" si="10"/>
        <v>6.7703178730652862</v>
      </c>
      <c r="T26" s="145" t="s">
        <v>18</v>
      </c>
      <c r="U26" s="147"/>
      <c r="V26" s="2"/>
      <c r="W26" s="52">
        <f t="shared" si="11"/>
        <v>115178.126047867</v>
      </c>
      <c r="X26" s="51">
        <f t="shared" si="12"/>
        <v>16200</v>
      </c>
      <c r="Y26" s="87">
        <f t="shared" si="29"/>
        <v>0.14065170667273597</v>
      </c>
      <c r="Z26" s="107">
        <f t="shared" si="13"/>
        <v>69106.875628720198</v>
      </c>
      <c r="AA26" s="163">
        <f t="shared" si="14"/>
        <v>29871.250419146803</v>
      </c>
      <c r="AB26" s="171">
        <f t="shared" si="15"/>
        <v>0.25934829332726406</v>
      </c>
      <c r="AC26" s="172">
        <f t="shared" si="46"/>
        <v>242606.33016806154</v>
      </c>
      <c r="AD26" s="164">
        <f t="shared" si="47"/>
        <v>4852.126603361231</v>
      </c>
      <c r="AE26" s="270">
        <f t="shared" si="30"/>
        <v>3.5105961304266593</v>
      </c>
      <c r="AF26" s="173" t="s">
        <v>18</v>
      </c>
      <c r="AG26" s="174"/>
      <c r="AH26" s="9">
        <f t="shared" si="16"/>
        <v>16200</v>
      </c>
      <c r="AI26" s="6">
        <f t="shared" si="17"/>
        <v>3411.5704041142371</v>
      </c>
      <c r="AJ26" s="6">
        <f t="shared" si="18"/>
        <v>12788.429595885762</v>
      </c>
      <c r="AK26" s="20">
        <f t="shared" si="1"/>
        <v>100930.5838745888</v>
      </c>
      <c r="AL26" s="193">
        <f t="shared" si="2"/>
        <v>140084.50886479029</v>
      </c>
      <c r="AM26" s="200">
        <f t="shared" si="31"/>
        <v>2.027070498996375</v>
      </c>
      <c r="AN26" s="194" t="s">
        <v>18</v>
      </c>
      <c r="AO26" s="81">
        <f t="shared" si="32"/>
        <v>382690.83903285186</v>
      </c>
      <c r="AP26" s="203">
        <f t="shared" si="33"/>
        <v>5.5376666294230352</v>
      </c>
      <c r="AQ26" s="39" t="s">
        <v>18</v>
      </c>
      <c r="AR26" s="68"/>
      <c r="AS26" s="244"/>
      <c r="AT26" s="249">
        <f t="shared" si="19"/>
        <v>13</v>
      </c>
      <c r="AU26" s="258">
        <f t="shared" si="34"/>
        <v>2.4467219204483022</v>
      </c>
      <c r="AV26" s="259">
        <f t="shared" si="35"/>
        <v>4.3235959526169845</v>
      </c>
      <c r="AW26" s="268">
        <f t="shared" si="36"/>
        <v>6.7703178730652862</v>
      </c>
      <c r="AX26" s="122"/>
      <c r="AY26" s="258">
        <f t="shared" si="37"/>
        <v>3.5105961304266593</v>
      </c>
      <c r="AZ26" s="259">
        <f t="shared" si="38"/>
        <v>2.027070498996375</v>
      </c>
      <c r="BA26" s="260">
        <f t="shared" si="39"/>
        <v>5.5376666294230343</v>
      </c>
      <c r="BB26" s="206"/>
      <c r="BC26" s="229">
        <f t="shared" si="40"/>
        <v>1.0638742099783571</v>
      </c>
      <c r="BD26" s="230">
        <f t="shared" si="41"/>
        <v>-2.2965254536206094</v>
      </c>
      <c r="BE26" s="225">
        <f t="shared" si="20"/>
        <v>-1.232651243642251</v>
      </c>
      <c r="BF26" s="226" t="s">
        <v>18</v>
      </c>
      <c r="BG26" s="224"/>
      <c r="BH26" s="278">
        <f t="shared" si="21"/>
        <v>69106.875628720198</v>
      </c>
      <c r="BI26" s="279">
        <f t="shared" si="22"/>
        <v>-1.232651243642251</v>
      </c>
      <c r="BJ26" s="280">
        <f t="shared" si="42"/>
        <v>-85184.67618797232</v>
      </c>
      <c r="BK26" s="281" t="str">
        <f t="shared" si="43"/>
        <v>Perte en euros courants</v>
      </c>
      <c r="BL26" s="290">
        <f t="shared" si="44"/>
        <v>85184.67618797232</v>
      </c>
      <c r="BM26" s="291">
        <f t="shared" si="23"/>
        <v>39937.900294008934</v>
      </c>
    </row>
    <row r="27" spans="2:65" x14ac:dyDescent="0.3">
      <c r="B27" s="27">
        <v>14</v>
      </c>
      <c r="C27" s="6">
        <f t="shared" si="3"/>
        <v>54000</v>
      </c>
      <c r="D27" s="6">
        <f t="shared" si="4"/>
        <v>16200</v>
      </c>
      <c r="E27" s="20">
        <f t="shared" si="24"/>
        <v>32400</v>
      </c>
      <c r="F27" s="124">
        <f t="shared" si="25"/>
        <v>5400</v>
      </c>
      <c r="G27" s="125">
        <f t="shared" si="45"/>
        <v>86259.266026975485</v>
      </c>
      <c r="H27" s="125">
        <f t="shared" si="5"/>
        <v>1725.1853205395098</v>
      </c>
      <c r="I27" s="274">
        <f t="shared" si="26"/>
        <v>2.6623230255239347</v>
      </c>
      <c r="J27" s="126" t="s">
        <v>18</v>
      </c>
      <c r="K27" s="28">
        <f t="shared" si="6"/>
        <v>16200</v>
      </c>
      <c r="L27" s="8">
        <f t="shared" si="7"/>
        <v>3027.9175162376641</v>
      </c>
      <c r="M27" s="8">
        <f t="shared" si="27"/>
        <v>13172.082483762337</v>
      </c>
      <c r="N27" s="7">
        <f t="shared" si="8"/>
        <v>87758.501390826466</v>
      </c>
      <c r="O27" s="114">
        <f t="shared" si="0"/>
        <v>153256.59134855261</v>
      </c>
      <c r="P27" s="115">
        <f t="shared" si="28"/>
        <v>4.7301417082886612</v>
      </c>
      <c r="Q27" s="116" t="s">
        <v>18</v>
      </c>
      <c r="R27" s="144">
        <f t="shared" si="9"/>
        <v>239515.85737552808</v>
      </c>
      <c r="S27" s="271">
        <f t="shared" si="10"/>
        <v>7.3924647338125951</v>
      </c>
      <c r="T27" s="145" t="s">
        <v>18</v>
      </c>
      <c r="U27" s="147"/>
      <c r="V27" s="2"/>
      <c r="W27" s="52">
        <f t="shared" si="11"/>
        <v>122088.81361073902</v>
      </c>
      <c r="X27" s="51">
        <f t="shared" si="12"/>
        <v>16200</v>
      </c>
      <c r="Y27" s="87">
        <f t="shared" si="29"/>
        <v>0.13269028931390187</v>
      </c>
      <c r="Z27" s="107">
        <f t="shared" si="13"/>
        <v>73253.28816644341</v>
      </c>
      <c r="AA27" s="163">
        <f t="shared" si="14"/>
        <v>32635.525444295607</v>
      </c>
      <c r="AB27" s="171">
        <f t="shared" si="15"/>
        <v>0.26730971068609816</v>
      </c>
      <c r="AC27" s="172">
        <f t="shared" si="46"/>
        <v>280093.98221571837</v>
      </c>
      <c r="AD27" s="164">
        <f t="shared" si="47"/>
        <v>5601.8796443143674</v>
      </c>
      <c r="AE27" s="270">
        <f t="shared" si="30"/>
        <v>3.8236369892270119</v>
      </c>
      <c r="AF27" s="173" t="s">
        <v>18</v>
      </c>
      <c r="AG27" s="174"/>
      <c r="AH27" s="9">
        <f t="shared" si="16"/>
        <v>16200</v>
      </c>
      <c r="AI27" s="6">
        <f t="shared" si="17"/>
        <v>3027.9175162376641</v>
      </c>
      <c r="AJ27" s="6">
        <f t="shared" si="18"/>
        <v>13172.082483762337</v>
      </c>
      <c r="AK27" s="20">
        <f t="shared" si="1"/>
        <v>87758.501390826466</v>
      </c>
      <c r="AL27" s="193">
        <f t="shared" si="2"/>
        <v>153256.59134855261</v>
      </c>
      <c r="AM27" s="200">
        <f t="shared" si="31"/>
        <v>2.0921462392285881</v>
      </c>
      <c r="AN27" s="194" t="s">
        <v>18</v>
      </c>
      <c r="AO27" s="81">
        <f t="shared" si="32"/>
        <v>433350.57356427098</v>
      </c>
      <c r="AP27" s="203">
        <f t="shared" si="33"/>
        <v>5.9157832284555996</v>
      </c>
      <c r="AQ27" s="39" t="s">
        <v>18</v>
      </c>
      <c r="AR27" s="68"/>
      <c r="AS27" s="244"/>
      <c r="AT27" s="249">
        <f t="shared" si="19"/>
        <v>14</v>
      </c>
      <c r="AU27" s="258">
        <f t="shared" si="34"/>
        <v>2.6623230255239347</v>
      </c>
      <c r="AV27" s="259">
        <f t="shared" si="35"/>
        <v>4.7301417082886612</v>
      </c>
      <c r="AW27" s="268">
        <f t="shared" si="36"/>
        <v>7.3924647338125959</v>
      </c>
      <c r="AX27" s="122"/>
      <c r="AY27" s="258">
        <f t="shared" si="37"/>
        <v>3.8236369892270119</v>
      </c>
      <c r="AZ27" s="259">
        <f t="shared" si="38"/>
        <v>2.0921462392285881</v>
      </c>
      <c r="BA27" s="260">
        <f t="shared" si="39"/>
        <v>5.9157832284556005</v>
      </c>
      <c r="BB27" s="206"/>
      <c r="BC27" s="229">
        <f t="shared" si="40"/>
        <v>1.1613139637030772</v>
      </c>
      <c r="BD27" s="230">
        <f t="shared" si="41"/>
        <v>-2.6379954690600731</v>
      </c>
      <c r="BE27" s="225">
        <f t="shared" si="20"/>
        <v>-1.4766815053569955</v>
      </c>
      <c r="BF27" s="226" t="s">
        <v>18</v>
      </c>
      <c r="BG27" s="224"/>
      <c r="BH27" s="278">
        <f t="shared" si="21"/>
        <v>73253.28816644341</v>
      </c>
      <c r="BI27" s="279">
        <f t="shared" si="22"/>
        <v>-1.4766815053569955</v>
      </c>
      <c r="BJ27" s="280">
        <f t="shared" si="42"/>
        <v>-108171.77584197345</v>
      </c>
      <c r="BK27" s="281" t="str">
        <f t="shared" si="43"/>
        <v>Perte en euros courants</v>
      </c>
      <c r="BL27" s="290">
        <f t="shared" si="44"/>
        <v>108171.77584197345</v>
      </c>
      <c r="BM27" s="291">
        <f t="shared" si="23"/>
        <v>47844.480773566662</v>
      </c>
    </row>
    <row r="28" spans="2:65" x14ac:dyDescent="0.3">
      <c r="B28" s="27">
        <v>15</v>
      </c>
      <c r="C28" s="6">
        <f t="shared" si="3"/>
        <v>54000</v>
      </c>
      <c r="D28" s="6">
        <f t="shared" si="4"/>
        <v>16200</v>
      </c>
      <c r="E28" s="20">
        <f t="shared" si="24"/>
        <v>32400</v>
      </c>
      <c r="F28" s="124">
        <f t="shared" si="25"/>
        <v>5400</v>
      </c>
      <c r="G28" s="125">
        <f t="shared" si="45"/>
        <v>93384.451347515002</v>
      </c>
      <c r="H28" s="125">
        <f t="shared" si="5"/>
        <v>1867.6890269503001</v>
      </c>
      <c r="I28" s="274">
        <f t="shared" si="26"/>
        <v>2.8822361527010805</v>
      </c>
      <c r="J28" s="126" t="s">
        <v>18</v>
      </c>
      <c r="K28" s="28">
        <f t="shared" si="6"/>
        <v>16200</v>
      </c>
      <c r="L28" s="8">
        <f t="shared" si="7"/>
        <v>2632.755041724794</v>
      </c>
      <c r="M28" s="8">
        <f t="shared" si="27"/>
        <v>13567.244958275205</v>
      </c>
      <c r="N28" s="7">
        <f t="shared" si="8"/>
        <v>74191.256432551265</v>
      </c>
      <c r="O28" s="114">
        <f t="shared" si="0"/>
        <v>166823.83630682784</v>
      </c>
      <c r="P28" s="115">
        <f t="shared" si="28"/>
        <v>5.148883836630489</v>
      </c>
      <c r="Q28" s="116" t="s">
        <v>18</v>
      </c>
      <c r="R28" s="144">
        <f t="shared" si="9"/>
        <v>260208.28765434283</v>
      </c>
      <c r="S28" s="271">
        <f t="shared" si="10"/>
        <v>8.0311199893315681</v>
      </c>
      <c r="T28" s="145" t="s">
        <v>18</v>
      </c>
      <c r="U28" s="147"/>
      <c r="V28" s="2"/>
      <c r="W28" s="52">
        <f t="shared" si="11"/>
        <v>129414.1424273834</v>
      </c>
      <c r="X28" s="51">
        <f t="shared" si="12"/>
        <v>16200</v>
      </c>
      <c r="Y28" s="87">
        <f t="shared" si="29"/>
        <v>0.12517951822066209</v>
      </c>
      <c r="Z28" s="107">
        <f t="shared" si="13"/>
        <v>77648.485456430033</v>
      </c>
      <c r="AA28" s="163">
        <f t="shared" si="14"/>
        <v>35565.656970953365</v>
      </c>
      <c r="AB28" s="171">
        <f t="shared" si="15"/>
        <v>0.27482048177933793</v>
      </c>
      <c r="AC28" s="172">
        <f t="shared" si="46"/>
        <v>321261.51883098605</v>
      </c>
      <c r="AD28" s="164">
        <f t="shared" si="47"/>
        <v>6425.230376619721</v>
      </c>
      <c r="AE28" s="270">
        <f t="shared" si="30"/>
        <v>4.1373829372531894</v>
      </c>
      <c r="AF28" s="173" t="s">
        <v>18</v>
      </c>
      <c r="AG28" s="174"/>
      <c r="AH28" s="9">
        <f t="shared" si="16"/>
        <v>16200</v>
      </c>
      <c r="AI28" s="6">
        <f t="shared" si="17"/>
        <v>2632.755041724794</v>
      </c>
      <c r="AJ28" s="6">
        <f t="shared" si="18"/>
        <v>13567.244958275205</v>
      </c>
      <c r="AK28" s="20">
        <f t="shared" si="1"/>
        <v>74191.256432551265</v>
      </c>
      <c r="AL28" s="193">
        <f t="shared" si="2"/>
        <v>166823.83630682784</v>
      </c>
      <c r="AM28" s="200">
        <f t="shared" si="31"/>
        <v>2.1484493268118632</v>
      </c>
      <c r="AN28" s="194" t="s">
        <v>18</v>
      </c>
      <c r="AO28" s="81">
        <f t="shared" si="32"/>
        <v>488085.35513781389</v>
      </c>
      <c r="AP28" s="203">
        <f t="shared" si="33"/>
        <v>6.2858322640650526</v>
      </c>
      <c r="AQ28" s="39" t="s">
        <v>18</v>
      </c>
      <c r="AR28" s="68"/>
      <c r="AS28" s="244"/>
      <c r="AT28" s="249">
        <f t="shared" si="19"/>
        <v>15</v>
      </c>
      <c r="AU28" s="258">
        <f t="shared" si="34"/>
        <v>2.8822361527010805</v>
      </c>
      <c r="AV28" s="259">
        <f t="shared" si="35"/>
        <v>5.148883836630489</v>
      </c>
      <c r="AW28" s="268">
        <f t="shared" si="36"/>
        <v>8.0311199893315699</v>
      </c>
      <c r="AX28" s="122"/>
      <c r="AY28" s="258">
        <f t="shared" si="37"/>
        <v>4.1373829372531894</v>
      </c>
      <c r="AZ28" s="259">
        <f t="shared" si="38"/>
        <v>2.1484493268118632</v>
      </c>
      <c r="BA28" s="260">
        <f t="shared" si="39"/>
        <v>6.2858322640650526</v>
      </c>
      <c r="BB28" s="206"/>
      <c r="BC28" s="229">
        <f t="shared" si="40"/>
        <v>1.2551467845521089</v>
      </c>
      <c r="BD28" s="230">
        <f t="shared" si="41"/>
        <v>-3.0004345098186258</v>
      </c>
      <c r="BE28" s="225">
        <f t="shared" si="20"/>
        <v>-1.7452877252665155</v>
      </c>
      <c r="BF28" s="226" t="s">
        <v>18</v>
      </c>
      <c r="BG28" s="224"/>
      <c r="BH28" s="278">
        <f t="shared" si="21"/>
        <v>77648.485456430033</v>
      </c>
      <c r="BI28" s="279">
        <f t="shared" si="22"/>
        <v>-1.7452877252665155</v>
      </c>
      <c r="BJ28" s="280">
        <f t="shared" si="42"/>
        <v>-135518.94855264289</v>
      </c>
      <c r="BK28" s="281" t="str">
        <f t="shared" si="43"/>
        <v>Perte en euros courants</v>
      </c>
      <c r="BL28" s="290">
        <f t="shared" si="44"/>
        <v>135518.94855264289</v>
      </c>
      <c r="BM28" s="291">
        <f t="shared" si="23"/>
        <v>56547.32229863511</v>
      </c>
    </row>
    <row r="29" spans="2:65" x14ac:dyDescent="0.3">
      <c r="B29" s="27">
        <v>16</v>
      </c>
      <c r="C29" s="6">
        <f t="shared" si="3"/>
        <v>54000</v>
      </c>
      <c r="D29" s="6">
        <f t="shared" si="4"/>
        <v>16200</v>
      </c>
      <c r="E29" s="20">
        <f t="shared" si="24"/>
        <v>32400</v>
      </c>
      <c r="F29" s="124">
        <f t="shared" si="25"/>
        <v>5400</v>
      </c>
      <c r="G29" s="125">
        <f t="shared" si="45"/>
        <v>100652.14037446531</v>
      </c>
      <c r="H29" s="125">
        <f t="shared" si="5"/>
        <v>2013.0428074893061</v>
      </c>
      <c r="I29" s="274">
        <f t="shared" si="26"/>
        <v>3.1065475424217688</v>
      </c>
      <c r="J29" s="126" t="s">
        <v>18</v>
      </c>
      <c r="K29" s="28">
        <f t="shared" si="6"/>
        <v>16200</v>
      </c>
      <c r="L29" s="8">
        <f t="shared" si="7"/>
        <v>2225.7376929765378</v>
      </c>
      <c r="M29" s="8">
        <f t="shared" si="27"/>
        <v>13974.262307023462</v>
      </c>
      <c r="N29" s="7">
        <f t="shared" si="8"/>
        <v>60216.994125527803</v>
      </c>
      <c r="O29" s="114">
        <f t="shared" si="0"/>
        <v>180798.0986138513</v>
      </c>
      <c r="P29" s="115">
        <f t="shared" si="28"/>
        <v>5.5801882288225713</v>
      </c>
      <c r="Q29" s="116" t="s">
        <v>18</v>
      </c>
      <c r="R29" s="144">
        <f t="shared" si="9"/>
        <v>281450.23898831662</v>
      </c>
      <c r="S29" s="271">
        <f t="shared" si="10"/>
        <v>8.68673577124434</v>
      </c>
      <c r="T29" s="145" t="s">
        <v>18</v>
      </c>
      <c r="U29" s="147"/>
      <c r="V29" s="2"/>
      <c r="W29" s="52">
        <f t="shared" si="11"/>
        <v>137178.99097302635</v>
      </c>
      <c r="X29" s="51">
        <f t="shared" si="12"/>
        <v>16200</v>
      </c>
      <c r="Y29" s="87">
        <f t="shared" si="29"/>
        <v>0.11809388511383222</v>
      </c>
      <c r="Z29" s="107">
        <f t="shared" si="13"/>
        <v>82307.394583815811</v>
      </c>
      <c r="AA29" s="163">
        <f t="shared" si="14"/>
        <v>38671.596389210536</v>
      </c>
      <c r="AB29" s="171">
        <f t="shared" si="15"/>
        <v>0.28190611488616774</v>
      </c>
      <c r="AC29" s="172">
        <f t="shared" si="46"/>
        <v>366358.34559681633</v>
      </c>
      <c r="AD29" s="164">
        <f t="shared" si="47"/>
        <v>7327.1669119363269</v>
      </c>
      <c r="AE29" s="270">
        <f t="shared" si="30"/>
        <v>4.4510988040539159</v>
      </c>
      <c r="AF29" s="173" t="s">
        <v>18</v>
      </c>
      <c r="AG29" s="174"/>
      <c r="AH29" s="9">
        <f t="shared" si="16"/>
        <v>16200</v>
      </c>
      <c r="AI29" s="6">
        <f t="shared" si="17"/>
        <v>2225.7376929765378</v>
      </c>
      <c r="AJ29" s="6">
        <f t="shared" si="18"/>
        <v>13974.262307023462</v>
      </c>
      <c r="AK29" s="20">
        <f t="shared" si="1"/>
        <v>60216.994125527803</v>
      </c>
      <c r="AL29" s="193">
        <f t="shared" si="2"/>
        <v>180798.0986138513</v>
      </c>
      <c r="AM29" s="200">
        <f t="shared" si="31"/>
        <v>2.1966203586937718</v>
      </c>
      <c r="AN29" s="194" t="s">
        <v>18</v>
      </c>
      <c r="AO29" s="81">
        <f t="shared" si="32"/>
        <v>547156.44421066763</v>
      </c>
      <c r="AP29" s="203">
        <f t="shared" si="33"/>
        <v>6.6477191627476877</v>
      </c>
      <c r="AQ29" s="39" t="s">
        <v>18</v>
      </c>
      <c r="AR29" s="68"/>
      <c r="AS29" s="244"/>
      <c r="AT29" s="249">
        <f t="shared" si="19"/>
        <v>16</v>
      </c>
      <c r="AU29" s="258">
        <f t="shared" si="34"/>
        <v>3.1065475424217688</v>
      </c>
      <c r="AV29" s="259">
        <f t="shared" si="35"/>
        <v>5.5801882288225713</v>
      </c>
      <c r="AW29" s="268">
        <f t="shared" si="36"/>
        <v>8.68673577124434</v>
      </c>
      <c r="AX29" s="122"/>
      <c r="AY29" s="258">
        <f t="shared" si="37"/>
        <v>4.4510988040539159</v>
      </c>
      <c r="AZ29" s="259">
        <f t="shared" si="38"/>
        <v>2.1966203586937718</v>
      </c>
      <c r="BA29" s="260">
        <f t="shared" si="39"/>
        <v>6.6477191627476877</v>
      </c>
      <c r="BB29" s="206"/>
      <c r="BC29" s="229">
        <f t="shared" si="40"/>
        <v>1.3445512616321471</v>
      </c>
      <c r="BD29" s="230">
        <f t="shared" si="41"/>
        <v>-3.3835678701287994</v>
      </c>
      <c r="BE29" s="225">
        <f t="shared" si="20"/>
        <v>-2.0390166084966523</v>
      </c>
      <c r="BF29" s="226" t="s">
        <v>18</v>
      </c>
      <c r="BG29" s="224"/>
      <c r="BH29" s="278">
        <f t="shared" si="21"/>
        <v>82307.394583815811</v>
      </c>
      <c r="BI29" s="279">
        <f t="shared" si="22"/>
        <v>-2.0390166084966523</v>
      </c>
      <c r="BJ29" s="280">
        <f t="shared" si="42"/>
        <v>-167826.14455848784</v>
      </c>
      <c r="BK29" s="281" t="str">
        <f t="shared" si="43"/>
        <v>Perte en euros courants</v>
      </c>
      <c r="BL29" s="290">
        <f t="shared" si="44"/>
        <v>167826.14455848784</v>
      </c>
      <c r="BM29" s="291">
        <f t="shared" si="23"/>
        <v>66064.138115291527</v>
      </c>
    </row>
    <row r="30" spans="2:65" x14ac:dyDescent="0.3">
      <c r="B30" s="27">
        <v>17</v>
      </c>
      <c r="C30" s="6">
        <f t="shared" si="3"/>
        <v>54000</v>
      </c>
      <c r="D30" s="6">
        <f t="shared" si="4"/>
        <v>16200</v>
      </c>
      <c r="E30" s="20">
        <f t="shared" si="24"/>
        <v>32400</v>
      </c>
      <c r="F30" s="124">
        <f t="shared" si="25"/>
        <v>5400</v>
      </c>
      <c r="G30" s="125">
        <f t="shared" si="45"/>
        <v>108065.18318195461</v>
      </c>
      <c r="H30" s="125">
        <f t="shared" si="5"/>
        <v>2161.3036636390921</v>
      </c>
      <c r="I30" s="274">
        <f t="shared" si="26"/>
        <v>3.3353451599368706</v>
      </c>
      <c r="J30" s="126" t="s">
        <v>18</v>
      </c>
      <c r="K30" s="28">
        <f t="shared" si="6"/>
        <v>16200</v>
      </c>
      <c r="L30" s="8">
        <f t="shared" si="7"/>
        <v>1806.509823765834</v>
      </c>
      <c r="M30" s="8">
        <f t="shared" si="27"/>
        <v>14393.490176234165</v>
      </c>
      <c r="N30" s="7">
        <f t="shared" si="8"/>
        <v>45823.503949293634</v>
      </c>
      <c r="O30" s="114">
        <f t="shared" si="0"/>
        <v>195191.58879008546</v>
      </c>
      <c r="P30" s="115">
        <f t="shared" si="28"/>
        <v>6.0244317527804156</v>
      </c>
      <c r="Q30" s="116" t="s">
        <v>18</v>
      </c>
      <c r="R30" s="144">
        <f t="shared" si="9"/>
        <v>303256.77197204006</v>
      </c>
      <c r="S30" s="271">
        <f t="shared" si="10"/>
        <v>9.3597769127172867</v>
      </c>
      <c r="T30" s="145" t="s">
        <v>18</v>
      </c>
      <c r="U30" s="147"/>
      <c r="V30" s="2"/>
      <c r="W30" s="52">
        <f t="shared" si="11"/>
        <v>145409.73043140795</v>
      </c>
      <c r="X30" s="51">
        <f t="shared" si="12"/>
        <v>16200</v>
      </c>
      <c r="Y30" s="87">
        <f t="shared" si="29"/>
        <v>0.11140932557908698</v>
      </c>
      <c r="Z30" s="107">
        <f t="shared" si="13"/>
        <v>87245.838258844771</v>
      </c>
      <c r="AA30" s="163">
        <f t="shared" si="14"/>
        <v>41963.892172563181</v>
      </c>
      <c r="AB30" s="171">
        <f t="shared" si="15"/>
        <v>0.28859067442091302</v>
      </c>
      <c r="AC30" s="172">
        <f t="shared" si="46"/>
        <v>415649.40468131582</v>
      </c>
      <c r="AD30" s="164">
        <f t="shared" si="47"/>
        <v>8312.9880936263162</v>
      </c>
      <c r="AE30" s="270">
        <f t="shared" si="30"/>
        <v>4.7641172688162952</v>
      </c>
      <c r="AF30" s="173" t="s">
        <v>18</v>
      </c>
      <c r="AG30" s="174"/>
      <c r="AH30" s="9">
        <f t="shared" si="16"/>
        <v>16200</v>
      </c>
      <c r="AI30" s="6">
        <f t="shared" si="17"/>
        <v>1806.509823765834</v>
      </c>
      <c r="AJ30" s="6">
        <f t="shared" si="18"/>
        <v>14393.490176234165</v>
      </c>
      <c r="AK30" s="20">
        <f t="shared" si="1"/>
        <v>45823.503949293634</v>
      </c>
      <c r="AL30" s="193">
        <f t="shared" si="2"/>
        <v>195191.58879008546</v>
      </c>
      <c r="AM30" s="200">
        <f t="shared" si="31"/>
        <v>2.2372595952483429</v>
      </c>
      <c r="AN30" s="194" t="s">
        <v>18</v>
      </c>
      <c r="AO30" s="81">
        <f t="shared" si="32"/>
        <v>610840.99347140128</v>
      </c>
      <c r="AP30" s="203">
        <f t="shared" si="33"/>
        <v>7.001376864064639</v>
      </c>
      <c r="AQ30" s="39" t="s">
        <v>18</v>
      </c>
      <c r="AR30" s="68"/>
      <c r="AS30" s="244"/>
      <c r="AT30" s="249">
        <f t="shared" si="19"/>
        <v>17</v>
      </c>
      <c r="AU30" s="258">
        <f t="shared" si="34"/>
        <v>3.3353451599368706</v>
      </c>
      <c r="AV30" s="259">
        <f t="shared" si="35"/>
        <v>6.0244317527804156</v>
      </c>
      <c r="AW30" s="268">
        <f t="shared" si="36"/>
        <v>9.3597769127172867</v>
      </c>
      <c r="AX30" s="122"/>
      <c r="AY30" s="258">
        <f t="shared" si="37"/>
        <v>4.7641172688162952</v>
      </c>
      <c r="AZ30" s="259">
        <f t="shared" si="38"/>
        <v>2.2372595952483429</v>
      </c>
      <c r="BA30" s="260">
        <f t="shared" si="39"/>
        <v>7.0013768640646381</v>
      </c>
      <c r="BB30" s="206"/>
      <c r="BC30" s="229">
        <f t="shared" si="40"/>
        <v>1.4287721088794245</v>
      </c>
      <c r="BD30" s="230">
        <f t="shared" si="41"/>
        <v>-3.7871721575320727</v>
      </c>
      <c r="BE30" s="225">
        <f t="shared" si="20"/>
        <v>-2.3584000486526477</v>
      </c>
      <c r="BF30" s="226" t="s">
        <v>18</v>
      </c>
      <c r="BG30" s="224"/>
      <c r="BH30" s="278">
        <f t="shared" si="21"/>
        <v>87245.838258844771</v>
      </c>
      <c r="BI30" s="279">
        <f t="shared" si="22"/>
        <v>-2.3584000486526477</v>
      </c>
      <c r="BJ30" s="280">
        <f t="shared" si="42"/>
        <v>-205760.58919440056</v>
      </c>
      <c r="BK30" s="281" t="str">
        <f t="shared" si="43"/>
        <v>Perte en euros courants</v>
      </c>
      <c r="BL30" s="290">
        <f t="shared" si="44"/>
        <v>205760.58919440056</v>
      </c>
      <c r="BM30" s="291">
        <f t="shared" si="23"/>
        <v>76412.161576345781</v>
      </c>
    </row>
    <row r="31" spans="2:65" x14ac:dyDescent="0.3">
      <c r="B31" s="27">
        <v>18</v>
      </c>
      <c r="C31" s="6">
        <f t="shared" si="3"/>
        <v>54000</v>
      </c>
      <c r="D31" s="6">
        <f t="shared" si="4"/>
        <v>16200</v>
      </c>
      <c r="E31" s="20">
        <f t="shared" si="24"/>
        <v>32400</v>
      </c>
      <c r="F31" s="124">
        <f t="shared" si="25"/>
        <v>5400</v>
      </c>
      <c r="G31" s="125">
        <f t="shared" si="45"/>
        <v>115626.4868455937</v>
      </c>
      <c r="H31" s="125">
        <f t="shared" si="5"/>
        <v>2312.5297369118739</v>
      </c>
      <c r="I31" s="274">
        <f t="shared" si="26"/>
        <v>3.5687187298022747</v>
      </c>
      <c r="J31" s="126" t="s">
        <v>18</v>
      </c>
      <c r="K31" s="28">
        <f t="shared" si="6"/>
        <v>16200</v>
      </c>
      <c r="L31" s="8">
        <f t="shared" si="7"/>
        <v>1374.705118478809</v>
      </c>
      <c r="M31" s="8">
        <f t="shared" si="27"/>
        <v>14825.294881521191</v>
      </c>
      <c r="N31" s="7">
        <f t="shared" si="8"/>
        <v>30998.209067772441</v>
      </c>
      <c r="O31" s="114">
        <f t="shared" si="0"/>
        <v>210016.88367160666</v>
      </c>
      <c r="P31" s="115">
        <f t="shared" si="28"/>
        <v>6.482002582456996</v>
      </c>
      <c r="Q31" s="116" t="s">
        <v>18</v>
      </c>
      <c r="R31" s="144">
        <f t="shared" si="9"/>
        <v>325643.37051720032</v>
      </c>
      <c r="S31" s="271">
        <f t="shared" si="10"/>
        <v>10.050721312259268</v>
      </c>
      <c r="T31" s="145" t="s">
        <v>18</v>
      </c>
      <c r="U31" s="147"/>
      <c r="V31" s="2"/>
      <c r="W31" s="52">
        <f t="shared" si="11"/>
        <v>154134.31425729243</v>
      </c>
      <c r="X31" s="51">
        <f t="shared" si="12"/>
        <v>16200</v>
      </c>
      <c r="Y31" s="87">
        <f t="shared" si="29"/>
        <v>0.1051031373387613</v>
      </c>
      <c r="Z31" s="107">
        <f t="shared" si="13"/>
        <v>92480.588554375456</v>
      </c>
      <c r="AA31" s="163">
        <f t="shared" si="14"/>
        <v>45453.72570291697</v>
      </c>
      <c r="AB31" s="171">
        <f t="shared" si="15"/>
        <v>0.29489686266123871</v>
      </c>
      <c r="AC31" s="172">
        <f t="shared" si="46"/>
        <v>469416.11847785913</v>
      </c>
      <c r="AD31" s="164">
        <f t="shared" si="47"/>
        <v>9388.3223695571833</v>
      </c>
      <c r="AE31" s="270">
        <f t="shared" si="30"/>
        <v>5.0758340297743496</v>
      </c>
      <c r="AF31" s="173" t="s">
        <v>18</v>
      </c>
      <c r="AG31" s="174"/>
      <c r="AH31" s="9">
        <f t="shared" si="16"/>
        <v>16200</v>
      </c>
      <c r="AI31" s="6">
        <f t="shared" si="17"/>
        <v>1374.705118478809</v>
      </c>
      <c r="AJ31" s="6">
        <f t="shared" si="18"/>
        <v>14825.294881521191</v>
      </c>
      <c r="AK31" s="20">
        <f t="shared" si="1"/>
        <v>30998.209067772441</v>
      </c>
      <c r="AL31" s="193">
        <f t="shared" si="2"/>
        <v>210016.88367160666</v>
      </c>
      <c r="AM31" s="200">
        <f t="shared" si="31"/>
        <v>2.270929358847277</v>
      </c>
      <c r="AN31" s="194" t="s">
        <v>18</v>
      </c>
      <c r="AO31" s="81">
        <f t="shared" si="32"/>
        <v>679433.00214946573</v>
      </c>
      <c r="AP31" s="203">
        <f t="shared" si="33"/>
        <v>7.3467633886216257</v>
      </c>
      <c r="AQ31" s="39" t="s">
        <v>18</v>
      </c>
      <c r="AR31" s="68"/>
      <c r="AS31" s="244"/>
      <c r="AT31" s="249">
        <f t="shared" si="19"/>
        <v>18</v>
      </c>
      <c r="AU31" s="258">
        <f t="shared" si="34"/>
        <v>3.5687187298022747</v>
      </c>
      <c r="AV31" s="259">
        <f t="shared" si="35"/>
        <v>6.482002582456996</v>
      </c>
      <c r="AW31" s="268">
        <f t="shared" si="36"/>
        <v>10.05072131225927</v>
      </c>
      <c r="AX31" s="122"/>
      <c r="AY31" s="258">
        <f t="shared" si="37"/>
        <v>5.0758340297743496</v>
      </c>
      <c r="AZ31" s="259">
        <f t="shared" si="38"/>
        <v>2.270929358847277</v>
      </c>
      <c r="BA31" s="260">
        <f t="shared" si="39"/>
        <v>7.3467633886216266</v>
      </c>
      <c r="BB31" s="206"/>
      <c r="BC31" s="229">
        <f t="shared" si="40"/>
        <v>1.5071152999720749</v>
      </c>
      <c r="BD31" s="230">
        <f t="shared" si="41"/>
        <v>-4.211073223609719</v>
      </c>
      <c r="BE31" s="225">
        <f t="shared" si="20"/>
        <v>-2.7039579236376428</v>
      </c>
      <c r="BF31" s="226" t="s">
        <v>18</v>
      </c>
      <c r="BG31" s="224"/>
      <c r="BH31" s="278">
        <f t="shared" si="21"/>
        <v>92480.588554375456</v>
      </c>
      <c r="BI31" s="279">
        <f t="shared" si="22"/>
        <v>-2.7039579236376428</v>
      </c>
      <c r="BJ31" s="280">
        <f t="shared" si="42"/>
        <v>-250063.6202042762</v>
      </c>
      <c r="BK31" s="281" t="str">
        <f t="shared" si="43"/>
        <v>Perte en euros courants</v>
      </c>
      <c r="BL31" s="290">
        <f t="shared" si="44"/>
        <v>250063.6202042762</v>
      </c>
      <c r="BM31" s="291">
        <f t="shared" si="23"/>
        <v>87608.23672585962</v>
      </c>
    </row>
    <row r="32" spans="2:65" x14ac:dyDescent="0.3">
      <c r="B32" s="27">
        <v>19</v>
      </c>
      <c r="C32" s="6">
        <f t="shared" si="3"/>
        <v>54000</v>
      </c>
      <c r="D32" s="6">
        <f t="shared" si="4"/>
        <v>16200</v>
      </c>
      <c r="E32" s="20">
        <f t="shared" si="24"/>
        <v>32400</v>
      </c>
      <c r="F32" s="124">
        <f t="shared" si="25"/>
        <v>5400</v>
      </c>
      <c r="G32" s="125">
        <f t="shared" si="45"/>
        <v>123339.01658250557</v>
      </c>
      <c r="H32" s="125">
        <f t="shared" si="5"/>
        <v>2466.7803316501117</v>
      </c>
      <c r="I32" s="274">
        <f t="shared" si="26"/>
        <v>3.806759771064987</v>
      </c>
      <c r="J32" s="126" t="s">
        <v>18</v>
      </c>
      <c r="K32" s="28">
        <f t="shared" si="6"/>
        <v>16200</v>
      </c>
      <c r="L32" s="8">
        <f t="shared" si="7"/>
        <v>929.94627203317316</v>
      </c>
      <c r="M32" s="8">
        <f t="shared" si="27"/>
        <v>15270.053727966826</v>
      </c>
      <c r="N32" s="7">
        <f t="shared" si="8"/>
        <v>15728.155339805615</v>
      </c>
      <c r="O32" s="114">
        <f t="shared" si="0"/>
        <v>225286.93739957348</v>
      </c>
      <c r="P32" s="115">
        <f t="shared" si="28"/>
        <v>6.953300537023873</v>
      </c>
      <c r="Q32" s="116" t="s">
        <v>18</v>
      </c>
      <c r="R32" s="144">
        <f t="shared" si="9"/>
        <v>348625.95398207905</v>
      </c>
      <c r="S32" s="271">
        <f t="shared" si="10"/>
        <v>10.76006030808886</v>
      </c>
      <c r="T32" s="145" t="s">
        <v>18</v>
      </c>
      <c r="U32" s="147"/>
      <c r="V32" s="2"/>
      <c r="W32" s="52">
        <f t="shared" si="11"/>
        <v>163382.37311272998</v>
      </c>
      <c r="X32" s="51">
        <f t="shared" si="12"/>
        <v>16200</v>
      </c>
      <c r="Y32" s="87">
        <f t="shared" si="29"/>
        <v>9.9153903149774805E-2</v>
      </c>
      <c r="Z32" s="107">
        <f t="shared" si="13"/>
        <v>98029.42386763799</v>
      </c>
      <c r="AA32" s="163">
        <f t="shared" si="14"/>
        <v>49152.949245091993</v>
      </c>
      <c r="AB32" s="171">
        <f t="shared" si="15"/>
        <v>0.30084609685022518</v>
      </c>
      <c r="AC32" s="172">
        <f t="shared" si="46"/>
        <v>527957.39009250829</v>
      </c>
      <c r="AD32" s="164">
        <f t="shared" si="47"/>
        <v>10559.147801850166</v>
      </c>
      <c r="AE32" s="270">
        <f t="shared" si="30"/>
        <v>5.3857032844074526</v>
      </c>
      <c r="AF32" s="173" t="s">
        <v>18</v>
      </c>
      <c r="AG32" s="174"/>
      <c r="AH32" s="9">
        <f t="shared" si="16"/>
        <v>16200</v>
      </c>
      <c r="AI32" s="6">
        <f t="shared" si="17"/>
        <v>929.94627203317316</v>
      </c>
      <c r="AJ32" s="6">
        <f t="shared" si="18"/>
        <v>15270.053727966826</v>
      </c>
      <c r="AK32" s="20">
        <f t="shared" si="1"/>
        <v>15728.155339805615</v>
      </c>
      <c r="AL32" s="193">
        <f t="shared" si="2"/>
        <v>225286.93739957348</v>
      </c>
      <c r="AM32" s="200">
        <f t="shared" si="31"/>
        <v>2.2981562933978075</v>
      </c>
      <c r="AN32" s="194" t="s">
        <v>18</v>
      </c>
      <c r="AO32" s="81">
        <f t="shared" si="32"/>
        <v>753244.32749208179</v>
      </c>
      <c r="AP32" s="203">
        <f t="shared" si="33"/>
        <v>7.6838595778052605</v>
      </c>
      <c r="AQ32" s="39" t="s">
        <v>18</v>
      </c>
      <c r="AR32" s="68"/>
      <c r="AS32" s="244"/>
      <c r="AT32" s="250">
        <f t="shared" si="19"/>
        <v>19</v>
      </c>
      <c r="AU32" s="258">
        <f t="shared" si="34"/>
        <v>3.806759771064987</v>
      </c>
      <c r="AV32" s="259">
        <f t="shared" si="35"/>
        <v>6.953300537023873</v>
      </c>
      <c r="AW32" s="268">
        <f t="shared" si="36"/>
        <v>10.76006030808886</v>
      </c>
      <c r="AX32" s="122"/>
      <c r="AY32" s="258">
        <f t="shared" si="37"/>
        <v>5.3857032844074526</v>
      </c>
      <c r="AZ32" s="259">
        <f t="shared" si="38"/>
        <v>2.2981562933978075</v>
      </c>
      <c r="BA32" s="260">
        <f t="shared" si="39"/>
        <v>7.6838595778052596</v>
      </c>
      <c r="BB32" s="206"/>
      <c r="BC32" s="229">
        <f t="shared" si="40"/>
        <v>1.5789435133424656</v>
      </c>
      <c r="BD32" s="230">
        <f t="shared" si="41"/>
        <v>-4.655144243626065</v>
      </c>
      <c r="BE32" s="225">
        <f t="shared" si="20"/>
        <v>-3.0762007302835999</v>
      </c>
      <c r="BF32" s="226" t="s">
        <v>18</v>
      </c>
      <c r="BG32" s="224"/>
      <c r="BH32" s="278">
        <f t="shared" si="21"/>
        <v>98029.42386763799</v>
      </c>
      <c r="BI32" s="279">
        <f t="shared" si="22"/>
        <v>-3.0762007302835999</v>
      </c>
      <c r="BJ32" s="280">
        <f t="shared" si="42"/>
        <v>-301558.18529090856</v>
      </c>
      <c r="BK32" s="281" t="str">
        <f t="shared" si="43"/>
        <v>Perte en euros courants</v>
      </c>
      <c r="BL32" s="290">
        <f t="shared" si="44"/>
        <v>301558.18529090856</v>
      </c>
      <c r="BM32" s="291">
        <f t="shared" si="23"/>
        <v>99668.903661188626</v>
      </c>
    </row>
    <row r="33" spans="2:65" ht="16.2" thickBot="1" x14ac:dyDescent="0.35">
      <c r="B33" s="35">
        <v>20</v>
      </c>
      <c r="C33" s="14">
        <f t="shared" si="3"/>
        <v>54000</v>
      </c>
      <c r="D33" s="14">
        <f t="shared" si="4"/>
        <v>16200</v>
      </c>
      <c r="E33" s="21">
        <f t="shared" si="24"/>
        <v>32400</v>
      </c>
      <c r="F33" s="127">
        <f t="shared" si="25"/>
        <v>5400</v>
      </c>
      <c r="G33" s="125">
        <f t="shared" si="45"/>
        <v>131205.79691415568</v>
      </c>
      <c r="H33" s="125">
        <f t="shared" si="5"/>
        <v>2624.1159382831138</v>
      </c>
      <c r="I33" s="274">
        <f t="shared" si="26"/>
        <v>4.0495616331529529</v>
      </c>
      <c r="J33" s="128" t="s">
        <v>18</v>
      </c>
      <c r="K33" s="29">
        <f t="shared" si="6"/>
        <v>16200</v>
      </c>
      <c r="L33" s="12">
        <f t="shared" si="7"/>
        <v>471.84466019416845</v>
      </c>
      <c r="M33" s="12">
        <f t="shared" si="27"/>
        <v>15728.155339805831</v>
      </c>
      <c r="N33" s="13">
        <f t="shared" si="8"/>
        <v>-2.1645973902195692E-10</v>
      </c>
      <c r="O33" s="117">
        <f t="shared" si="0"/>
        <v>241015.0927393793</v>
      </c>
      <c r="P33" s="115">
        <f t="shared" si="28"/>
        <v>7.4387374302277562</v>
      </c>
      <c r="Q33" s="116" t="s">
        <v>18</v>
      </c>
      <c r="R33" s="144">
        <f t="shared" si="9"/>
        <v>372220.88965353498</v>
      </c>
      <c r="S33" s="272">
        <f t="shared" si="10"/>
        <v>11.48829906338071</v>
      </c>
      <c r="T33" s="145" t="s">
        <v>18</v>
      </c>
      <c r="U33" s="147"/>
      <c r="V33" s="2"/>
      <c r="W33" s="60">
        <f t="shared" si="11"/>
        <v>173185.31549949379</v>
      </c>
      <c r="X33" s="61">
        <f t="shared" si="12"/>
        <v>16200</v>
      </c>
      <c r="Y33" s="87">
        <f t="shared" si="29"/>
        <v>9.3541418065825277E-2</v>
      </c>
      <c r="Z33" s="107">
        <f t="shared" si="13"/>
        <v>103911.18929969627</v>
      </c>
      <c r="AA33" s="175">
        <f t="shared" si="14"/>
        <v>53074.126199797523</v>
      </c>
      <c r="AB33" s="176">
        <f t="shared" si="15"/>
        <v>0.30645858193417475</v>
      </c>
      <c r="AC33" s="172">
        <f t="shared" si="46"/>
        <v>591590.66409415589</v>
      </c>
      <c r="AD33" s="164">
        <f t="shared" si="47"/>
        <v>11831.813281883118</v>
      </c>
      <c r="AE33" s="270">
        <f t="shared" si="30"/>
        <v>5.6932335014270219</v>
      </c>
      <c r="AF33" s="173" t="s">
        <v>18</v>
      </c>
      <c r="AG33" s="177"/>
      <c r="AH33" s="75">
        <f t="shared" si="16"/>
        <v>16200</v>
      </c>
      <c r="AI33" s="14">
        <f t="shared" si="17"/>
        <v>471.84466019416845</v>
      </c>
      <c r="AJ33" s="14">
        <f t="shared" si="18"/>
        <v>15728.155339805831</v>
      </c>
      <c r="AK33" s="21">
        <f t="shared" si="1"/>
        <v>-2.1645973902195692E-10</v>
      </c>
      <c r="AL33" s="195">
        <f t="shared" si="2"/>
        <v>241015.0927393793</v>
      </c>
      <c r="AM33" s="200">
        <f t="shared" si="31"/>
        <v>2.3194334928094578</v>
      </c>
      <c r="AN33" s="194" t="s">
        <v>18</v>
      </c>
      <c r="AO33" s="81">
        <f t="shared" si="32"/>
        <v>832605.75683353515</v>
      </c>
      <c r="AP33" s="204">
        <f t="shared" si="33"/>
        <v>8.0126669942364792</v>
      </c>
      <c r="AQ33" s="62" t="s">
        <v>18</v>
      </c>
      <c r="AR33" s="69"/>
      <c r="AS33" s="244"/>
      <c r="AT33" s="246">
        <f t="shared" si="19"/>
        <v>20</v>
      </c>
      <c r="AU33" s="261">
        <f t="shared" si="34"/>
        <v>4.0495616331529529</v>
      </c>
      <c r="AV33" s="262">
        <f t="shared" si="35"/>
        <v>7.4387374302277562</v>
      </c>
      <c r="AW33" s="269">
        <f t="shared" si="36"/>
        <v>11.488299063380708</v>
      </c>
      <c r="AX33" s="122"/>
      <c r="AY33" s="261">
        <f t="shared" si="37"/>
        <v>5.6932335014270219</v>
      </c>
      <c r="AZ33" s="262">
        <f t="shared" si="38"/>
        <v>2.3194334928094578</v>
      </c>
      <c r="BA33" s="263">
        <f t="shared" si="39"/>
        <v>8.0126669942364792</v>
      </c>
      <c r="BB33" s="206"/>
      <c r="BC33" s="239">
        <f t="shared" si="40"/>
        <v>1.643671868274069</v>
      </c>
      <c r="BD33" s="240">
        <f t="shared" si="41"/>
        <v>-5.119303937418298</v>
      </c>
      <c r="BE33" s="255">
        <f t="shared" si="20"/>
        <v>-3.4756320691442308</v>
      </c>
      <c r="BF33" s="241" t="s">
        <v>18</v>
      </c>
      <c r="BG33" s="242"/>
      <c r="BH33" s="283">
        <f t="shared" si="21"/>
        <v>103911.18929969627</v>
      </c>
      <c r="BI33" s="284">
        <f t="shared" si="22"/>
        <v>-3.4756320691442308</v>
      </c>
      <c r="BJ33" s="285">
        <f t="shared" si="42"/>
        <v>-361157.06187294121</v>
      </c>
      <c r="BK33" s="286" t="str">
        <f t="shared" si="43"/>
        <v>Perte en euros courants</v>
      </c>
      <c r="BL33" s="292">
        <f t="shared" si="44"/>
        <v>361157.06187294121</v>
      </c>
      <c r="BM33" s="293">
        <f>BL33*((1+$BL$12)^-AT33)</f>
        <v>112610.47904027309</v>
      </c>
    </row>
    <row r="34" spans="2:65" ht="16.2" customHeight="1" thickTop="1" x14ac:dyDescent="0.3">
      <c r="B34" s="26"/>
      <c r="C34" s="5"/>
      <c r="D34" s="5"/>
      <c r="E34" s="19"/>
      <c r="F34" s="129">
        <f>SUM(F14:F33)</f>
        <v>108000</v>
      </c>
      <c r="G34" s="129">
        <f>G33+H33</f>
        <v>133829.91285243881</v>
      </c>
      <c r="H34" s="129">
        <f>SUM(H14:H33)</f>
        <v>25829.912852438789</v>
      </c>
      <c r="I34" s="130"/>
      <c r="J34" s="131"/>
      <c r="K34" s="30">
        <f>SUM(K14:K33)</f>
        <v>324000</v>
      </c>
      <c r="L34" s="16">
        <f>SUM(L14:L33)</f>
        <v>82984.907260620705</v>
      </c>
      <c r="M34" s="17">
        <f>SUM(M14:M33)</f>
        <v>241015.09273937927</v>
      </c>
      <c r="N34" s="19"/>
      <c r="O34" s="298" t="s">
        <v>52</v>
      </c>
      <c r="P34" s="118"/>
      <c r="Q34" s="119"/>
      <c r="R34" s="148"/>
      <c r="S34" s="149"/>
      <c r="T34" s="149"/>
      <c r="U34" s="150"/>
      <c r="W34" s="63"/>
      <c r="X34" s="64"/>
      <c r="Y34" s="64"/>
      <c r="Z34" s="108"/>
      <c r="AA34" s="178">
        <f>SUM(AA14:AA33)</f>
        <v>518242.89619642217</v>
      </c>
      <c r="AB34" s="179"/>
      <c r="AC34" s="180">
        <f>AC33+AD33</f>
        <v>603422.47737603902</v>
      </c>
      <c r="AD34" s="178">
        <f>SUM(AD14:AD33)</f>
        <v>85179.581179616929</v>
      </c>
      <c r="AE34" s="181"/>
      <c r="AF34" s="181"/>
      <c r="AG34" s="182"/>
      <c r="AH34" s="15">
        <f>SUM(AH14:AH33)</f>
        <v>324000</v>
      </c>
      <c r="AI34" s="16">
        <f>SUM(AI14:AI33)</f>
        <v>82984.907260620705</v>
      </c>
      <c r="AJ34" s="16">
        <f>SUM(AJ14:AJ33)</f>
        <v>241015.09273937927</v>
      </c>
      <c r="AK34" s="19"/>
      <c r="AL34" s="298" t="s">
        <v>52</v>
      </c>
      <c r="AM34" s="201"/>
      <c r="AN34" s="196"/>
      <c r="AO34" s="82"/>
      <c r="AP34" s="48"/>
      <c r="AQ34" s="48"/>
      <c r="AR34" s="70"/>
      <c r="AS34" s="244"/>
      <c r="AT34" s="245"/>
      <c r="AU34" s="214"/>
      <c r="AV34" s="298" t="s">
        <v>52</v>
      </c>
      <c r="AW34" s="215"/>
      <c r="AY34" s="264"/>
      <c r="AZ34" s="298" t="s">
        <v>52</v>
      </c>
      <c r="BA34" s="265"/>
      <c r="BC34" s="214"/>
      <c r="BD34" s="298" t="s">
        <v>52</v>
      </c>
      <c r="BE34" s="298" t="s">
        <v>52</v>
      </c>
      <c r="BF34" s="222"/>
      <c r="BG34" s="223"/>
      <c r="BH34" s="287"/>
      <c r="BI34" s="298" t="s">
        <v>52</v>
      </c>
      <c r="BJ34" s="298" t="s">
        <v>52</v>
      </c>
      <c r="BK34" s="5"/>
      <c r="BL34" s="222"/>
      <c r="BM34" s="223"/>
    </row>
    <row r="35" spans="2:65" ht="16.2" thickBot="1" x14ac:dyDescent="0.35">
      <c r="B35" s="23"/>
      <c r="C35" s="11"/>
      <c r="D35" s="11"/>
      <c r="E35" s="22"/>
      <c r="F35" s="132"/>
      <c r="G35" s="133">
        <f>F34+H34</f>
        <v>133829.91285243878</v>
      </c>
      <c r="H35" s="134"/>
      <c r="I35" s="135"/>
      <c r="J35" s="136"/>
      <c r="K35" s="31">
        <f>M34+L34</f>
        <v>324000</v>
      </c>
      <c r="L35" s="11"/>
      <c r="M35" s="11"/>
      <c r="N35" s="22"/>
      <c r="O35" s="299"/>
      <c r="P35" s="120"/>
      <c r="Q35" s="121"/>
      <c r="R35" s="151"/>
      <c r="S35" s="152"/>
      <c r="T35" s="152"/>
      <c r="U35" s="153"/>
      <c r="W35" s="49"/>
      <c r="X35" s="53"/>
      <c r="Y35" s="53"/>
      <c r="Z35" s="109"/>
      <c r="AA35" s="183"/>
      <c r="AB35" s="184"/>
      <c r="AC35" s="185">
        <f>AA34+AD34</f>
        <v>603422.47737603914</v>
      </c>
      <c r="AD35" s="184"/>
      <c r="AE35" s="186"/>
      <c r="AF35" s="186"/>
      <c r="AG35" s="187"/>
      <c r="AH35" s="10">
        <f>AJ34+AI34</f>
        <v>324000</v>
      </c>
      <c r="AI35" s="11"/>
      <c r="AJ35" s="11"/>
      <c r="AK35" s="22"/>
      <c r="AL35" s="299"/>
      <c r="AM35" s="202"/>
      <c r="AN35" s="197"/>
      <c r="AO35" s="83"/>
      <c r="AP35" s="50"/>
      <c r="AQ35" s="50"/>
      <c r="AR35" s="71"/>
      <c r="AS35" s="244"/>
      <c r="AT35" s="247"/>
      <c r="AU35" s="183"/>
      <c r="AV35" s="299"/>
      <c r="AW35" s="213"/>
      <c r="AY35" s="266"/>
      <c r="AZ35" s="299"/>
      <c r="BA35" s="267"/>
      <c r="BC35" s="183"/>
      <c r="BD35" s="299"/>
      <c r="BE35" s="299"/>
      <c r="BF35" s="227"/>
      <c r="BG35" s="228"/>
      <c r="BH35" s="23"/>
      <c r="BI35" s="299"/>
      <c r="BJ35" s="299"/>
      <c r="BK35" s="11"/>
      <c r="BL35" s="227"/>
      <c r="BM35" s="228"/>
    </row>
    <row r="36" spans="2:65" ht="19.2" thickTop="1" thickBot="1" x14ac:dyDescent="0.35">
      <c r="B36" s="322" t="s">
        <v>46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4"/>
      <c r="W36" s="88"/>
      <c r="X36" s="47"/>
      <c r="Y36" s="47"/>
      <c r="Z36" s="47"/>
      <c r="AA36" s="47"/>
      <c r="AB36" s="47"/>
      <c r="AC36" s="47"/>
      <c r="AD36" s="47"/>
      <c r="AE36" s="47"/>
      <c r="AF36" s="73"/>
      <c r="AG36" s="72" t="s">
        <v>29</v>
      </c>
      <c r="AH36" s="65"/>
      <c r="AI36" s="89"/>
      <c r="AJ36" s="92">
        <f>$B$6</f>
        <v>0.06</v>
      </c>
      <c r="AK36" s="47"/>
      <c r="AL36" s="47"/>
      <c r="AM36" s="47"/>
      <c r="AN36" s="47"/>
      <c r="AO36" s="47"/>
      <c r="AP36" s="47"/>
      <c r="AQ36" s="47"/>
      <c r="AR36" s="205"/>
      <c r="AT36" s="307" t="s">
        <v>55</v>
      </c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9"/>
      <c r="BI36" s="309"/>
      <c r="BJ36" s="309"/>
      <c r="BK36" s="309"/>
      <c r="BL36" s="309"/>
      <c r="BM36" s="310"/>
    </row>
    <row r="37" spans="2:65" ht="16.2" thickTop="1" x14ac:dyDescent="0.3">
      <c r="G37" s="91"/>
      <c r="P37" s="123"/>
      <c r="S37" s="1"/>
      <c r="T37" s="1"/>
      <c r="U37" s="1"/>
      <c r="AP37" s="122"/>
    </row>
    <row r="38" spans="2:65" x14ac:dyDescent="0.3">
      <c r="G38" s="91"/>
    </row>
  </sheetData>
  <sheetProtection password="FD21" sheet="1" objects="1" scenarios="1" selectLockedCells="1"/>
  <mergeCells count="31">
    <mergeCell ref="B36:U36"/>
    <mergeCell ref="AT36:BM36"/>
    <mergeCell ref="BJ34:BJ35"/>
    <mergeCell ref="AU12:AW12"/>
    <mergeCell ref="AU10:AW10"/>
    <mergeCell ref="AY12:BA12"/>
    <mergeCell ref="BF11:BG11"/>
    <mergeCell ref="AH11:AK11"/>
    <mergeCell ref="AE11:AG11"/>
    <mergeCell ref="K11:N11"/>
    <mergeCell ref="I11:J11"/>
    <mergeCell ref="S11:U11"/>
    <mergeCell ref="P11:Q11"/>
    <mergeCell ref="BJ11:BK11"/>
    <mergeCell ref="O34:O35"/>
    <mergeCell ref="AL34:AL35"/>
    <mergeCell ref="BE34:BE35"/>
    <mergeCell ref="BI34:BI35"/>
    <mergeCell ref="B2:I2"/>
    <mergeCell ref="AV34:AV35"/>
    <mergeCell ref="AZ34:AZ35"/>
    <mergeCell ref="BD34:BD35"/>
    <mergeCell ref="AP11:AR11"/>
    <mergeCell ref="AM11:AN11"/>
    <mergeCell ref="AT9:BM9"/>
    <mergeCell ref="BC10:BM10"/>
    <mergeCell ref="J5:J6"/>
    <mergeCell ref="B3:I3"/>
    <mergeCell ref="B4:I4"/>
    <mergeCell ref="E7:I8"/>
    <mergeCell ref="B10:U10"/>
  </mergeCells>
  <conditionalFormatting sqref="C8:D8">
    <cfRule type="cellIs" dxfId="1" priority="2" operator="lessThan">
      <formula>0</formula>
    </cfRule>
  </conditionalFormatting>
  <conditionalFormatting sqref="BK14:BK34">
    <cfRule type="expression" dxfId="0" priority="1">
      <formula>BJ14&lt;0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D15:D33 G34" formula="1"/>
    <ignoredError sqref="B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incideces inflation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2022-07-21T15:50:22Z</dcterms:created>
  <dcterms:modified xsi:type="dcterms:W3CDTF">2022-07-25T12:45:20Z</dcterms:modified>
</cp:coreProperties>
</file>