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288" yWindow="84" windowWidth="22440" windowHeight="7968" tabRatio="599"/>
  </bookViews>
  <sheets>
    <sheet name="Calcul valeur obligation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11" i="1" l="1"/>
  <c r="E60" i="1" l="1"/>
  <c r="R37" i="1"/>
  <c r="K37" i="1"/>
  <c r="E37" i="1"/>
  <c r="F55" i="1" s="1"/>
  <c r="F62" i="1"/>
  <c r="D60" i="1"/>
  <c r="C62" i="1"/>
  <c r="C61" i="1"/>
  <c r="D58" i="1"/>
  <c r="C58" i="1"/>
  <c r="E57" i="1"/>
  <c r="E58" i="1" s="1"/>
  <c r="E55" i="1"/>
  <c r="E59" i="1" s="1"/>
  <c r="D57" i="1"/>
  <c r="D55" i="1"/>
  <c r="D59" i="1" s="1"/>
  <c r="C57" i="1"/>
  <c r="C55" i="1"/>
  <c r="C60" i="1" s="1"/>
  <c r="G62" i="1" l="1"/>
  <c r="F60" i="1"/>
  <c r="G60" i="1" s="1"/>
  <c r="F58" i="1"/>
  <c r="G58" i="1" s="1"/>
  <c r="C59" i="1"/>
  <c r="F59" i="1" s="1"/>
  <c r="G59" i="1" s="1"/>
  <c r="E61" i="1"/>
  <c r="F61" i="1" s="1"/>
  <c r="G61" i="1" s="1"/>
  <c r="T49" i="1"/>
  <c r="L49" i="1"/>
  <c r="F49" i="1"/>
  <c r="Q37" i="1"/>
  <c r="P39" i="1" s="1"/>
  <c r="J37" i="1"/>
  <c r="I39" i="1" s="1"/>
  <c r="D37" i="1"/>
  <c r="C39" i="1" s="1"/>
  <c r="G63" i="1" l="1"/>
  <c r="H62" i="1" s="1"/>
  <c r="I62" i="1" s="1"/>
  <c r="P40" i="1"/>
  <c r="I40" i="1"/>
  <c r="I41" i="1" s="1"/>
  <c r="C40" i="1"/>
  <c r="W29" i="1"/>
  <c r="W28" i="1"/>
  <c r="V31" i="1"/>
  <c r="V30" i="1"/>
  <c r="H59" i="1" l="1"/>
  <c r="I59" i="1" s="1"/>
  <c r="H61" i="1"/>
  <c r="I61" i="1" s="1"/>
  <c r="H58" i="1"/>
  <c r="H60" i="1"/>
  <c r="I60" i="1" s="1"/>
  <c r="P41" i="1"/>
  <c r="P42" i="1" s="1"/>
  <c r="C41" i="1"/>
  <c r="V32" i="1"/>
  <c r="R32" i="1"/>
  <c r="B23" i="1"/>
  <c r="E23" i="1"/>
  <c r="Q40" i="1" s="1"/>
  <c r="C23" i="1"/>
  <c r="H63" i="1" l="1"/>
  <c r="I58" i="1"/>
  <c r="I63" i="1" s="1"/>
  <c r="J40" i="1"/>
  <c r="D40" i="1"/>
  <c r="J39" i="1"/>
  <c r="D39" i="1"/>
  <c r="Q39" i="1"/>
  <c r="Q41" i="1"/>
  <c r="J41" i="1"/>
  <c r="C42" i="1"/>
  <c r="D41" i="1"/>
  <c r="I23" i="1"/>
  <c r="H23" i="1"/>
  <c r="K23" i="1"/>
  <c r="J25" i="1" s="1"/>
  <c r="D23" i="1"/>
  <c r="C25" i="1" s="1"/>
  <c r="I64" i="1" l="1"/>
  <c r="Q43" i="1"/>
  <c r="Q42" i="1"/>
  <c r="J43" i="1"/>
  <c r="J42" i="1"/>
  <c r="D42" i="1"/>
  <c r="C43" i="1"/>
  <c r="D43" i="1" s="1"/>
  <c r="J27" i="1"/>
  <c r="J28" i="1"/>
  <c r="J29" i="1"/>
  <c r="J26" i="1"/>
  <c r="J23" i="1"/>
  <c r="I26" i="1" s="1"/>
  <c r="D25" i="1"/>
  <c r="C26" i="1"/>
  <c r="E42" i="1" l="1"/>
  <c r="P44" i="1"/>
  <c r="Q44" i="1"/>
  <c r="R43" i="1" s="1"/>
  <c r="J44" i="1"/>
  <c r="I44" i="1"/>
  <c r="D44" i="1"/>
  <c r="C44" i="1"/>
  <c r="K26" i="1"/>
  <c r="L26" i="1" s="1"/>
  <c r="I29" i="1"/>
  <c r="K29" i="1" s="1"/>
  <c r="L29" i="1" s="1"/>
  <c r="I25" i="1"/>
  <c r="K25" i="1" s="1"/>
  <c r="L25" i="1" s="1"/>
  <c r="I28" i="1"/>
  <c r="K28" i="1" s="1"/>
  <c r="L28" i="1" s="1"/>
  <c r="I27" i="1"/>
  <c r="K27" i="1" s="1"/>
  <c r="D26" i="1"/>
  <c r="C27" i="1"/>
  <c r="K39" i="1" l="1"/>
  <c r="K41" i="1"/>
  <c r="K40" i="1"/>
  <c r="K43" i="1"/>
  <c r="K42" i="1"/>
  <c r="E40" i="1"/>
  <c r="E39" i="1"/>
  <c r="E41" i="1"/>
  <c r="E43" i="1"/>
  <c r="R39" i="1"/>
  <c r="R40" i="1"/>
  <c r="R41" i="1"/>
  <c r="R42" i="1"/>
  <c r="K30" i="1"/>
  <c r="L27" i="1"/>
  <c r="L30" i="1" s="1"/>
  <c r="I30" i="1"/>
  <c r="D27" i="1"/>
  <c r="C28" i="1"/>
  <c r="L31" i="1" l="1"/>
  <c r="L32" i="1" s="1"/>
  <c r="D28" i="1"/>
  <c r="C29" i="1"/>
  <c r="D29" i="1" l="1"/>
  <c r="C30" i="1"/>
  <c r="D30" i="1" l="1"/>
  <c r="L40" i="1" l="1"/>
  <c r="F40" i="1"/>
  <c r="S40" i="1"/>
  <c r="L41" i="1"/>
  <c r="S41" i="1"/>
  <c r="F41" i="1"/>
  <c r="F43" i="1"/>
  <c r="F42" i="1"/>
  <c r="L42" i="1"/>
  <c r="S42" i="1"/>
  <c r="S43" i="1"/>
  <c r="L43" i="1"/>
  <c r="E25" i="1"/>
  <c r="E26" i="1"/>
  <c r="F26" i="1" s="1"/>
  <c r="E27" i="1"/>
  <c r="F27" i="1" s="1"/>
  <c r="E28" i="1"/>
  <c r="F28" i="1" s="1"/>
  <c r="E29" i="1"/>
  <c r="F29" i="1" s="1"/>
  <c r="S39" i="1" l="1"/>
  <c r="S45" i="1" s="1"/>
  <c r="R44" i="1"/>
  <c r="L39" i="1"/>
  <c r="K44" i="1"/>
  <c r="L45" i="1"/>
  <c r="F39" i="1"/>
  <c r="F45" i="1" s="1"/>
  <c r="E44" i="1"/>
  <c r="F25" i="1"/>
  <c r="F31" i="1" s="1"/>
  <c r="F32" i="1" s="1"/>
  <c r="E30" i="1"/>
  <c r="F46" i="1" l="1"/>
  <c r="F47" i="1"/>
  <c r="S46" i="1"/>
  <c r="T47" i="1"/>
  <c r="L46" i="1"/>
  <c r="L47" i="1"/>
  <c r="R6" i="1"/>
  <c r="L48" i="1" l="1"/>
  <c r="L50" i="1" s="1"/>
  <c r="L51" i="1" s="1"/>
  <c r="F48" i="1"/>
  <c r="F50" i="1" s="1"/>
  <c r="T48" i="1"/>
  <c r="T50" i="1" s="1"/>
  <c r="T51" i="1" s="1"/>
  <c r="Z5" i="1"/>
  <c r="R5" i="1"/>
  <c r="F51" i="1" l="1"/>
  <c r="K64" i="1" s="1"/>
  <c r="L64" i="1" s="1"/>
  <c r="K63" i="1"/>
  <c r="L63" i="1" s="1"/>
  <c r="E5" i="1"/>
  <c r="D15" i="1" l="1"/>
  <c r="D14" i="1"/>
  <c r="E14" i="1" s="1"/>
  <c r="G14" i="1" s="1"/>
  <c r="L14" i="1" s="1"/>
  <c r="Q14" i="1" s="1"/>
  <c r="D13" i="1"/>
  <c r="E13" i="1" s="1"/>
  <c r="G13" i="1" s="1"/>
  <c r="L13" i="1" s="1"/>
  <c r="Q13" i="1" s="1"/>
  <c r="D12" i="1"/>
  <c r="E12" i="1" s="1"/>
  <c r="G12" i="1" s="1"/>
  <c r="L12" i="1" s="1"/>
  <c r="Q12" i="1" s="1"/>
  <c r="D11" i="1"/>
  <c r="E11" i="1" s="1"/>
  <c r="L11" i="1" s="1"/>
  <c r="Q11" i="1" s="1"/>
  <c r="D10" i="1"/>
  <c r="E10" i="1" s="1"/>
  <c r="D9" i="1"/>
  <c r="E9" i="1" s="1"/>
  <c r="D8" i="1"/>
  <c r="E8" i="1" s="1"/>
  <c r="D7" i="1"/>
  <c r="E7" i="1" s="1"/>
  <c r="D6" i="1"/>
  <c r="E6" i="1" s="1"/>
  <c r="E15" i="1" l="1"/>
  <c r="G15" i="1" s="1"/>
  <c r="L15" i="1" s="1"/>
  <c r="M11" i="1"/>
  <c r="H13" i="1"/>
  <c r="I13" i="1"/>
  <c r="H12" i="1"/>
  <c r="I12" i="1"/>
  <c r="H14" i="1"/>
  <c r="I14" i="1"/>
  <c r="H11" i="1"/>
  <c r="I11" i="1"/>
  <c r="E16" i="1"/>
  <c r="Q15" i="1" l="1"/>
  <c r="Q17" i="1" s="1"/>
  <c r="L17" i="1"/>
  <c r="I15" i="1"/>
  <c r="H15" i="1"/>
  <c r="H10" i="1" s="1"/>
  <c r="V17" i="1" s="1"/>
  <c r="N12" i="1"/>
  <c r="I10" i="1" l="1"/>
  <c r="I16" i="1" s="1"/>
  <c r="R10" i="1"/>
  <c r="M12" i="1"/>
  <c r="N13" i="1" s="1"/>
  <c r="M13" i="1" s="1"/>
  <c r="Z14" i="1" l="1"/>
  <c r="Z13" i="1"/>
  <c r="Z12" i="1"/>
  <c r="Z11" i="1"/>
  <c r="Z15" i="1"/>
  <c r="R17" i="1"/>
  <c r="N14" i="1"/>
  <c r="Z16" i="1" l="1"/>
  <c r="Z17" i="1" s="1"/>
  <c r="W11" i="1"/>
  <c r="V16" i="1"/>
  <c r="M14" i="1"/>
  <c r="X12" i="1" l="1"/>
  <c r="W12" i="1" s="1"/>
  <c r="X13" i="1" s="1"/>
  <c r="W13" i="1" s="1"/>
  <c r="X14" i="1" s="1"/>
  <c r="W14" i="1" s="1"/>
  <c r="N15" i="1"/>
  <c r="N17" i="1" s="1"/>
  <c r="M17" i="1" s="1"/>
  <c r="M15" i="1" l="1"/>
  <c r="X15" i="1"/>
  <c r="X16" i="1" s="1"/>
  <c r="W16" i="1" l="1"/>
  <c r="W17" i="1" s="1"/>
  <c r="W15" i="1"/>
</calcChain>
</file>

<file path=xl/sharedStrings.xml><?xml version="1.0" encoding="utf-8"?>
<sst xmlns="http://schemas.openxmlformats.org/spreadsheetml/2006/main" count="130" uniqueCount="59">
  <si>
    <t>Valeur obligation</t>
  </si>
  <si>
    <t>Tx initial</t>
  </si>
  <si>
    <t>Fin année</t>
  </si>
  <si>
    <t>Calcul valeur théorique obligation en fonction évolution des taux de marché</t>
  </si>
  <si>
    <t>Taux de rendement internes
Actuariels puisque flux de trésorerie annuels</t>
  </si>
  <si>
    <t>A partir de la valeur payée</t>
  </si>
  <si>
    <t>Taux fin année 5 nouvelles obligations</t>
  </si>
  <si>
    <t>A partir des flux d'entrées de trésorerie</t>
  </si>
  <si>
    <t>Contrôle</t>
  </si>
  <si>
    <t>Intérêts</t>
  </si>
  <si>
    <t>Valeur acquise au terme = 5 ans résiduels</t>
  </si>
  <si>
    <t>Placement des coupons au taux actuel de</t>
  </si>
  <si>
    <t>Pour une obligation de 100€</t>
  </si>
  <si>
    <t xml:space="preserve">Placement des coupons au taux actuel </t>
  </si>
  <si>
    <t>=127,63€ / 100€ x 95,67€</t>
  </si>
  <si>
    <t>Equivalence pour</t>
  </si>
  <si>
    <r>
      <rPr>
        <b/>
        <sz val="12"/>
        <color rgb="FFFF0000"/>
        <rFont val="Calibri"/>
        <family val="2"/>
        <scheme val="minor"/>
      </rPr>
      <t>Nouvelle</t>
    </r>
    <r>
      <rPr>
        <b/>
        <sz val="12"/>
        <color theme="1"/>
        <rFont val="Calibri"/>
        <family val="2"/>
        <scheme val="minor"/>
      </rPr>
      <t xml:space="preserve"> obligation au taux de</t>
    </r>
  </si>
  <si>
    <r>
      <t>Obligation</t>
    </r>
    <r>
      <rPr>
        <b/>
        <sz val="12"/>
        <color rgb="FFFF0000"/>
        <rFont val="Calibri"/>
        <family val="2"/>
        <scheme val="minor"/>
      </rPr>
      <t xml:space="preserve"> initiale</t>
    </r>
    <r>
      <rPr>
        <b/>
        <sz val="12"/>
        <color theme="1"/>
        <rFont val="Calibri"/>
        <family val="2"/>
        <scheme val="minor"/>
      </rPr>
      <t xml:space="preserve"> au taux de</t>
    </r>
  </si>
  <si>
    <t>Nominal</t>
  </si>
  <si>
    <t>Taux Int</t>
  </si>
  <si>
    <t>Coupon</t>
  </si>
  <si>
    <t>Date</t>
  </si>
  <si>
    <t>Flux actualisés</t>
  </si>
  <si>
    <t>Poids</t>
  </si>
  <si>
    <t>Date x Poids</t>
  </si>
  <si>
    <t>Duration</t>
  </si>
  <si>
    <t>Sensibilité</t>
  </si>
  <si>
    <t>Flux</t>
  </si>
  <si>
    <t>Date
x
Flux actualisés</t>
  </si>
  <si>
    <t>Taux actualisation</t>
  </si>
  <si>
    <t>Fonction "Durée modifiée" dans Excel</t>
  </si>
  <si>
    <t>Calcul de la valeur acquise</t>
  </si>
  <si>
    <t>Duration Macaulay et sensibilité</t>
  </si>
  <si>
    <t>Valeur Tx 3%</t>
  </si>
  <si>
    <t>Valeur Tx 5%</t>
  </si>
  <si>
    <t>Différence</t>
  </si>
  <si>
    <t>Duration effective = Sensibilité</t>
  </si>
  <si>
    <t>Taux coupon initial</t>
  </si>
  <si>
    <t>Variation de taux</t>
  </si>
  <si>
    <t>Duration effective</t>
  </si>
  <si>
    <t>Exemple pour une variation de taux de 1%</t>
  </si>
  <si>
    <r>
      <t xml:space="preserve">La formule permettant de calculer la "Duration effective = Sensibilité" est:
</t>
    </r>
    <r>
      <rPr>
        <b/>
        <sz val="11"/>
        <color theme="1"/>
        <rFont val="Calibri"/>
        <family val="2"/>
        <scheme val="minor"/>
      </rPr>
      <t xml:space="preserve">DE= (VaMax - VaMin)/(2 x 100 x variation Taux)
</t>
    </r>
    <r>
      <rPr>
        <b/>
        <sz val="11"/>
        <color rgb="FFFF0000"/>
        <rFont val="Calibri"/>
        <family val="2"/>
        <scheme val="minor"/>
      </rPr>
      <t>(Exemple non dynamique - Non modifiable)</t>
    </r>
  </si>
  <si>
    <t xml:space="preserve">Première méthode </t>
  </si>
  <si>
    <t xml:space="preserve">Seconde méthode </t>
  </si>
  <si>
    <t>Première obligation</t>
  </si>
  <si>
    <t>Duration du portefeuiile</t>
  </si>
  <si>
    <t>Produit "Capital x Duration"</t>
  </si>
  <si>
    <t>Somme Capitaux"</t>
  </si>
  <si>
    <t>Sensibilité du portefeuile</t>
  </si>
  <si>
    <t>Deuxième obligation</t>
  </si>
  <si>
    <t>Troisième obligation</t>
  </si>
  <si>
    <t>Somme "Capital x Duration"</t>
  </si>
  <si>
    <t>Date
x Poids</t>
  </si>
  <si>
    <t>Pour l'ensemble des trois obligations qui composent le portefeuille</t>
  </si>
  <si>
    <t>Différences</t>
  </si>
  <si>
    <t>Flux totaux</t>
  </si>
  <si>
    <t>Duration et sensibilité - Calculs pour une seule obligation</t>
  </si>
  <si>
    <t>Duration et sensibilité - Calculs pour un portefeuille de trois obligations - Première méthode par la moyenne pondérée</t>
  </si>
  <si>
    <t>Duration et sensibilité - Seconde méthode à partir des flux réels de trésorerie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</si>
</sst>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0\ &quot;€&quot;"/>
    <numFmt numFmtId="166" formatCode="0.000"/>
    <numFmt numFmtId="167" formatCode="#,##0.0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FE2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FD1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9AD6F"/>
        <bgColor indexed="64"/>
      </patternFill>
    </fill>
  </fills>
  <borders count="7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386">
    <xf numFmtId="0" fontId="0" fillId="0" borderId="0" xfId="0"/>
    <xf numFmtId="164" fontId="1" fillId="3" borderId="18" xfId="0" applyNumberFormat="1" applyFont="1" applyFill="1" applyBorder="1" applyProtection="1">
      <protection locked="0"/>
    </xf>
    <xf numFmtId="10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0" fontId="1" fillId="4" borderId="18" xfId="0" applyNumberFormat="1" applyFont="1" applyFill="1" applyBorder="1" applyAlignment="1" applyProtection="1">
      <alignment horizontal="center" vertical="center"/>
      <protection locked="0"/>
    </xf>
    <xf numFmtId="8" fontId="0" fillId="0" borderId="23" xfId="0" applyNumberFormat="1" applyBorder="1" applyProtection="1">
      <protection locked="0"/>
    </xf>
    <xf numFmtId="164" fontId="0" fillId="0" borderId="31" xfId="0" applyNumberFormat="1" applyBorder="1" applyProtection="1">
      <protection locked="0"/>
    </xf>
    <xf numFmtId="164" fontId="0" fillId="0" borderId="42" xfId="0" applyNumberFormat="1" applyBorder="1" applyProtection="1">
      <protection locked="0"/>
    </xf>
    <xf numFmtId="164" fontId="0" fillId="0" borderId="43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7" xfId="0" applyBorder="1" applyProtection="1">
      <protection locked="0"/>
    </xf>
    <xf numFmtId="8" fontId="0" fillId="0" borderId="1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0" xfId="0" applyBorder="1" applyProtection="1">
      <protection locked="0"/>
    </xf>
    <xf numFmtId="164" fontId="0" fillId="0" borderId="21" xfId="0" applyNumberFormat="1" applyBorder="1" applyProtection="1">
      <protection locked="0"/>
    </xf>
    <xf numFmtId="8" fontId="0" fillId="0" borderId="22" xfId="0" applyNumberFormat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31" xfId="0" applyBorder="1" applyProtection="1">
      <protection locked="0"/>
    </xf>
    <xf numFmtId="8" fontId="1" fillId="0" borderId="0" xfId="0" applyNumberFormat="1" applyFont="1" applyBorder="1" applyProtection="1">
      <protection locked="0"/>
    </xf>
    <xf numFmtId="8" fontId="0" fillId="0" borderId="11" xfId="0" applyNumberFormat="1" applyFill="1" applyBorder="1" applyProtection="1">
      <protection locked="0"/>
    </xf>
    <xf numFmtId="0" fontId="0" fillId="0" borderId="12" xfId="0" applyBorder="1" applyProtection="1">
      <protection locked="0"/>
    </xf>
    <xf numFmtId="8" fontId="0" fillId="0" borderId="21" xfId="0" applyNumberFormat="1" applyBorder="1" applyProtection="1">
      <protection locked="0"/>
    </xf>
    <xf numFmtId="8" fontId="1" fillId="2" borderId="21" xfId="0" applyNumberFormat="1" applyFont="1" applyFill="1" applyBorder="1" applyProtection="1"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8" fontId="1" fillId="2" borderId="6" xfId="0" applyNumberFormat="1" applyFont="1" applyFill="1" applyBorder="1" applyAlignment="1" applyProtection="1">
      <alignment horizontal="right" vertical="center"/>
      <protection locked="0"/>
    </xf>
    <xf numFmtId="8" fontId="1" fillId="0" borderId="21" xfId="0" applyNumberFormat="1" applyFont="1" applyBorder="1" applyProtection="1">
      <protection locked="0"/>
    </xf>
    <xf numFmtId="8" fontId="0" fillId="0" borderId="31" xfId="0" applyNumberFormat="1" applyBorder="1" applyProtection="1">
      <protection locked="0"/>
    </xf>
    <xf numFmtId="0" fontId="0" fillId="0" borderId="38" xfId="0" applyBorder="1" applyProtection="1">
      <protection locked="0"/>
    </xf>
    <xf numFmtId="8" fontId="0" fillId="0" borderId="39" xfId="0" applyNumberFormat="1" applyBorder="1" applyAlignment="1" applyProtection="1">
      <alignment horizontal="right" vertical="center"/>
      <protection locked="0"/>
    </xf>
    <xf numFmtId="8" fontId="0" fillId="0" borderId="21" xfId="0" applyNumberFormat="1" applyBorder="1" applyAlignment="1" applyProtection="1">
      <alignment horizontal="right" vertical="center"/>
      <protection locked="0"/>
    </xf>
    <xf numFmtId="0" fontId="0" fillId="0" borderId="37" xfId="0" applyBorder="1" applyAlignment="1" applyProtection="1">
      <alignment horizontal="right" vertical="center"/>
      <protection locked="0"/>
    </xf>
    <xf numFmtId="0" fontId="0" fillId="0" borderId="14" xfId="0" applyNumberFormat="1" applyBorder="1" applyAlignment="1" applyProtection="1">
      <alignment horizontal="right" vertical="center"/>
      <protection locked="0"/>
    </xf>
    <xf numFmtId="0" fontId="0" fillId="0" borderId="44" xfId="0" applyNumberFormat="1" applyBorder="1" applyAlignment="1" applyProtection="1">
      <alignment horizontal="right" vertical="center"/>
      <protection locked="0"/>
    </xf>
    <xf numFmtId="1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8" fontId="0" fillId="0" borderId="37" xfId="0" applyNumberFormat="1" applyBorder="1" applyAlignment="1" applyProtection="1">
      <alignment horizontal="right" vertical="center"/>
      <protection locked="0"/>
    </xf>
    <xf numFmtId="0" fontId="0" fillId="0" borderId="26" xfId="0" applyNumberFormat="1" applyBorder="1" applyAlignment="1" applyProtection="1">
      <alignment horizontal="right" vertical="center"/>
      <protection locked="0"/>
    </xf>
    <xf numFmtId="0" fontId="0" fillId="0" borderId="36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5" xfId="0" applyBorder="1" applyProtection="1">
      <protection locked="0"/>
    </xf>
    <xf numFmtId="0" fontId="0" fillId="0" borderId="28" xfId="0" applyBorder="1" applyProtection="1">
      <protection locked="0"/>
    </xf>
    <xf numFmtId="164" fontId="0" fillId="0" borderId="18" xfId="0" applyNumberFormat="1" applyBorder="1" applyProtection="1">
      <protection locked="0"/>
    </xf>
    <xf numFmtId="0" fontId="0" fillId="0" borderId="7" xfId="0" applyBorder="1" applyProtection="1">
      <protection locked="0"/>
    </xf>
    <xf numFmtId="8" fontId="0" fillId="0" borderId="18" xfId="0" applyNumberFormat="1" applyBorder="1" applyProtection="1">
      <protection locked="0"/>
    </xf>
    <xf numFmtId="8" fontId="1" fillId="0" borderId="18" xfId="0" applyNumberFormat="1" applyFont="1" applyBorder="1" applyProtection="1">
      <protection locked="0"/>
    </xf>
    <xf numFmtId="8" fontId="0" fillId="0" borderId="10" xfId="0" applyNumberFormat="1" applyBorder="1" applyProtection="1">
      <protection locked="0"/>
    </xf>
    <xf numFmtId="8" fontId="0" fillId="0" borderId="0" xfId="0" applyNumberFormat="1" applyBorder="1" applyAlignment="1" applyProtection="1">
      <alignment horizontal="right" vertical="center"/>
      <protection locked="0"/>
    </xf>
    <xf numFmtId="8" fontId="0" fillId="0" borderId="33" xfId="0" applyNumberFormat="1" applyBorder="1" applyAlignment="1" applyProtection="1">
      <alignment horizontal="right" vertical="center"/>
      <protection locked="0"/>
    </xf>
    <xf numFmtId="8" fontId="0" fillId="0" borderId="10" xfId="0" applyNumberFormat="1" applyBorder="1" applyAlignment="1" applyProtection="1">
      <alignment horizontal="right" vertical="center"/>
      <protection locked="0"/>
    </xf>
    <xf numFmtId="0" fontId="0" fillId="0" borderId="45" xfId="0" applyNumberFormat="1" applyBorder="1" applyAlignment="1" applyProtection="1">
      <alignment horizontal="right" vertical="center"/>
      <protection locked="0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32" xfId="0" applyBorder="1" applyProtection="1">
      <protection locked="0"/>
    </xf>
    <xf numFmtId="8" fontId="0" fillId="0" borderId="3" xfId="0" applyNumberFormat="1" applyBorder="1" applyAlignment="1" applyProtection="1">
      <alignment horizontal="right" vertical="center"/>
      <protection locked="0"/>
    </xf>
    <xf numFmtId="0" fontId="0" fillId="0" borderId="1" xfId="0" applyNumberFormat="1" applyBorder="1" applyAlignment="1" applyProtection="1">
      <alignment horizontal="right" vertical="center"/>
      <protection locked="0"/>
    </xf>
    <xf numFmtId="0" fontId="0" fillId="0" borderId="8" xfId="0" applyBorder="1" applyProtection="1">
      <protection locked="0"/>
    </xf>
    <xf numFmtId="10" fontId="1" fillId="4" borderId="32" xfId="0" applyNumberFormat="1" applyFont="1" applyFill="1" applyBorder="1" applyAlignment="1" applyProtection="1">
      <alignment horizontal="center" vertical="center"/>
      <protection locked="0"/>
    </xf>
    <xf numFmtId="10" fontId="1" fillId="3" borderId="2" xfId="0" applyNumberFormat="1" applyFont="1" applyFill="1" applyBorder="1" applyAlignment="1" applyProtection="1">
      <alignment horizontal="center" vertical="center"/>
      <protection locked="0"/>
    </xf>
    <xf numFmtId="8" fontId="4" fillId="0" borderId="35" xfId="0" applyNumberFormat="1" applyFont="1" applyFill="1" applyBorder="1" applyAlignment="1" applyProtection="1">
      <alignment horizontal="right" vertical="center"/>
      <protection locked="0"/>
    </xf>
    <xf numFmtId="164" fontId="4" fillId="0" borderId="4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0" fontId="1" fillId="4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NumberFormat="1" applyBorder="1" applyAlignment="1" applyProtection="1">
      <alignment horizontal="right" vertical="center"/>
      <protection locked="0"/>
    </xf>
    <xf numFmtId="0" fontId="0" fillId="0" borderId="46" xfId="0" applyBorder="1" applyProtection="1">
      <protection locked="0"/>
    </xf>
    <xf numFmtId="1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Protection="1">
      <protection locked="0"/>
    </xf>
    <xf numFmtId="0" fontId="0" fillId="0" borderId="48" xfId="0" applyNumberFormat="1" applyBorder="1" applyAlignment="1" applyProtection="1">
      <alignment horizontal="right" vertical="center"/>
      <protection locked="0"/>
    </xf>
    <xf numFmtId="164" fontId="0" fillId="0" borderId="49" xfId="0" applyNumberFormat="1" applyBorder="1" applyProtection="1"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47" xfId="0" applyBorder="1" applyProtection="1">
      <protection locked="0"/>
    </xf>
    <xf numFmtId="0" fontId="0" fillId="0" borderId="50" xfId="0" applyBorder="1" applyProtection="1">
      <protection locked="0"/>
    </xf>
    <xf numFmtId="0" fontId="0" fillId="0" borderId="46" xfId="0" applyNumberFormat="1" applyFill="1" applyBorder="1" applyAlignment="1" applyProtection="1">
      <alignment horizontal="center" vertical="center" wrapText="1"/>
      <protection locked="0"/>
    </xf>
    <xf numFmtId="0" fontId="0" fillId="0" borderId="46" xfId="0" applyNumberFormat="1" applyFill="1" applyBorder="1" applyAlignment="1" applyProtection="1">
      <alignment horizontal="center" vertical="center"/>
      <protection locked="0"/>
    </xf>
    <xf numFmtId="0" fontId="2" fillId="0" borderId="52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NumberFormat="1" applyFont="1" applyBorder="1" applyAlignment="1" applyProtection="1">
      <alignment horizontal="center" vertical="center"/>
      <protection locked="0"/>
    </xf>
    <xf numFmtId="0" fontId="0" fillId="0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0" applyBorder="1" applyProtection="1">
      <protection locked="0"/>
    </xf>
    <xf numFmtId="14" fontId="0" fillId="0" borderId="21" xfId="0" applyNumberFormat="1" applyBorder="1" applyProtection="1">
      <protection locked="0"/>
    </xf>
    <xf numFmtId="0" fontId="0" fillId="0" borderId="56" xfId="0" applyBorder="1" applyProtection="1">
      <protection locked="0"/>
    </xf>
    <xf numFmtId="14" fontId="0" fillId="0" borderId="30" xfId="0" applyNumberFormat="1" applyBorder="1" applyProtection="1">
      <protection locked="0"/>
    </xf>
    <xf numFmtId="0" fontId="0" fillId="0" borderId="59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57" xfId="0" applyBorder="1" applyProtection="1">
      <protection locked="0"/>
    </xf>
    <xf numFmtId="8" fontId="1" fillId="2" borderId="31" xfId="0" applyNumberFormat="1" applyFont="1" applyFill="1" applyBorder="1" applyProtection="1">
      <protection locked="0"/>
    </xf>
    <xf numFmtId="8" fontId="2" fillId="6" borderId="35" xfId="0" applyNumberFormat="1" applyFont="1" applyFill="1" applyBorder="1" applyAlignment="1" applyProtection="1">
      <alignment horizontal="right" vertical="center"/>
      <protection locked="0"/>
    </xf>
    <xf numFmtId="164" fontId="2" fillId="6" borderId="40" xfId="0" applyNumberFormat="1" applyFont="1" applyFill="1" applyBorder="1" applyAlignment="1" applyProtection="1">
      <alignment horizontal="center" vertical="center"/>
      <protection locked="0"/>
    </xf>
    <xf numFmtId="8" fontId="2" fillId="6" borderId="2" xfId="0" applyNumberFormat="1" applyFont="1" applyFill="1" applyBorder="1" applyAlignment="1" applyProtection="1">
      <alignment horizontal="right" vertical="center"/>
      <protection locked="0"/>
    </xf>
    <xf numFmtId="8" fontId="3" fillId="6" borderId="1" xfId="0" applyNumberFormat="1" applyFont="1" applyFill="1" applyBorder="1" applyAlignment="1" applyProtection="1">
      <alignment horizontal="center" vertical="center"/>
      <protection locked="0"/>
    </xf>
    <xf numFmtId="8" fontId="3" fillId="6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8" fontId="0" fillId="0" borderId="0" xfId="0" applyNumberFormat="1" applyFill="1" applyBorder="1" applyAlignment="1" applyProtection="1">
      <alignment horizontal="right" vertical="center"/>
      <protection locked="0"/>
    </xf>
    <xf numFmtId="8" fontId="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8" fontId="3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Border="1" applyProtection="1">
      <protection locked="0"/>
    </xf>
    <xf numFmtId="164" fontId="0" fillId="7" borderId="0" xfId="0" applyNumberFormat="1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0" fillId="7" borderId="10" xfId="0" applyFill="1" applyBorder="1" applyProtection="1">
      <protection locked="0"/>
    </xf>
    <xf numFmtId="0" fontId="0" fillId="7" borderId="8" xfId="0" applyFill="1" applyBorder="1" applyProtection="1">
      <protection locked="0"/>
    </xf>
    <xf numFmtId="166" fontId="1" fillId="2" borderId="40" xfId="0" applyNumberFormat="1" applyFont="1" applyFill="1" applyBorder="1" applyAlignment="1" applyProtection="1">
      <alignment vertical="center"/>
      <protection locked="0"/>
    </xf>
    <xf numFmtId="0" fontId="0" fillId="0" borderId="13" xfId="0" applyBorder="1" applyProtection="1">
      <protection locked="0"/>
    </xf>
    <xf numFmtId="0" fontId="1" fillId="0" borderId="14" xfId="0" applyFont="1" applyBorder="1" applyProtection="1"/>
    <xf numFmtId="0" fontId="0" fillId="0" borderId="15" xfId="0" applyBorder="1" applyProtection="1"/>
    <xf numFmtId="10" fontId="1" fillId="0" borderId="16" xfId="0" applyNumberFormat="1" applyFont="1" applyBorder="1" applyProtection="1"/>
    <xf numFmtId="0" fontId="1" fillId="0" borderId="17" xfId="0" applyFont="1" applyBorder="1" applyProtection="1"/>
    <xf numFmtId="0" fontId="0" fillId="0" borderId="18" xfId="0" applyBorder="1" applyProtection="1"/>
    <xf numFmtId="10" fontId="1" fillId="0" borderId="53" xfId="0" applyNumberFormat="1" applyFont="1" applyBorder="1" applyProtection="1"/>
    <xf numFmtId="0" fontId="1" fillId="0" borderId="61" xfId="0" applyFont="1" applyBorder="1" applyProtection="1"/>
    <xf numFmtId="0" fontId="1" fillId="0" borderId="62" xfId="0" applyFont="1" applyBorder="1" applyProtection="1"/>
    <xf numFmtId="164" fontId="1" fillId="0" borderId="30" xfId="0" applyNumberFormat="1" applyFont="1" applyBorder="1" applyProtection="1"/>
    <xf numFmtId="10" fontId="1" fillId="0" borderId="43" xfId="0" applyNumberFormat="1" applyFont="1" applyBorder="1" applyAlignment="1" applyProtection="1">
      <alignment horizontal="center" vertical="center"/>
    </xf>
    <xf numFmtId="0" fontId="1" fillId="0" borderId="36" xfId="0" applyFont="1" applyBorder="1" applyProtection="1"/>
    <xf numFmtId="0" fontId="1" fillId="0" borderId="20" xfId="0" applyFont="1" applyBorder="1" applyProtection="1"/>
    <xf numFmtId="164" fontId="1" fillId="0" borderId="21" xfId="0" applyNumberFormat="1" applyFont="1" applyBorder="1" applyProtection="1"/>
    <xf numFmtId="10" fontId="1" fillId="0" borderId="31" xfId="0" applyNumberFormat="1" applyFont="1" applyBorder="1" applyAlignment="1" applyProtection="1">
      <alignment horizontal="center" vertical="center"/>
    </xf>
    <xf numFmtId="0" fontId="0" fillId="0" borderId="36" xfId="0" applyBorder="1" applyProtection="1"/>
    <xf numFmtId="0" fontId="0" fillId="0" borderId="20" xfId="0" applyBorder="1" applyProtection="1"/>
    <xf numFmtId="166" fontId="0" fillId="0" borderId="21" xfId="0" applyNumberFormat="1" applyBorder="1" applyProtection="1"/>
    <xf numFmtId="0" fontId="1" fillId="0" borderId="31" xfId="0" applyFont="1" applyBorder="1" applyAlignment="1" applyProtection="1">
      <alignment horizontal="center" vertical="center"/>
    </xf>
    <xf numFmtId="0" fontId="0" fillId="0" borderId="45" xfId="0" applyBorder="1" applyProtection="1"/>
    <xf numFmtId="0" fontId="0" fillId="0" borderId="55" xfId="0" applyBorder="1" applyProtection="1"/>
    <xf numFmtId="2" fontId="0" fillId="0" borderId="18" xfId="0" applyNumberFormat="1" applyBorder="1" applyProtection="1"/>
    <xf numFmtId="0" fontId="1" fillId="0" borderId="53" xfId="0" applyFont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166" fontId="1" fillId="2" borderId="35" xfId="0" applyNumberFormat="1" applyFont="1" applyFill="1" applyBorder="1" applyAlignment="1" applyProtection="1">
      <alignment horizontal="right" vertical="center"/>
    </xf>
    <xf numFmtId="0" fontId="1" fillId="9" borderId="9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NumberFormat="1" applyBorder="1" applyAlignment="1" applyProtection="1">
      <alignment horizontal="right" vertical="center"/>
      <protection locked="0"/>
    </xf>
    <xf numFmtId="0" fontId="0" fillId="0" borderId="39" xfId="0" applyNumberFormat="1" applyBorder="1" applyAlignment="1" applyProtection="1">
      <alignment horizontal="right" vertical="center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0" fontId="0" fillId="0" borderId="3" xfId="0" applyNumberFormat="1" applyBorder="1" applyAlignment="1" applyProtection="1">
      <alignment horizontal="right" vertical="center"/>
      <protection locked="0"/>
    </xf>
    <xf numFmtId="0" fontId="0" fillId="0" borderId="62" xfId="0" applyBorder="1" applyProtection="1">
      <protection locked="0"/>
    </xf>
    <xf numFmtId="0" fontId="0" fillId="0" borderId="60" xfId="0" applyBorder="1" applyProtection="1">
      <protection locked="0"/>
    </xf>
    <xf numFmtId="0" fontId="0" fillId="0" borderId="41" xfId="0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1" fillId="0" borderId="48" xfId="0" quotePrefix="1" applyFont="1" applyBorder="1" applyProtection="1">
      <protection locked="0"/>
    </xf>
    <xf numFmtId="0" fontId="0" fillId="0" borderId="35" xfId="0" applyBorder="1" applyProtection="1">
      <protection locked="0"/>
    </xf>
    <xf numFmtId="0" fontId="1" fillId="0" borderId="35" xfId="0" applyFont="1" applyBorder="1" applyProtection="1">
      <protection locked="0"/>
    </xf>
    <xf numFmtId="0" fontId="1" fillId="6" borderId="57" xfId="0" applyFont="1" applyFill="1" applyBorder="1" applyProtection="1">
      <protection locked="0"/>
    </xf>
    <xf numFmtId="0" fontId="0" fillId="6" borderId="35" xfId="0" applyFill="1" applyBorder="1" applyProtection="1">
      <protection locked="0"/>
    </xf>
    <xf numFmtId="167" fontId="0" fillId="0" borderId="15" xfId="0" applyNumberFormat="1" applyBorder="1" applyProtection="1">
      <protection locked="0"/>
    </xf>
    <xf numFmtId="167" fontId="0" fillId="0" borderId="21" xfId="0" applyNumberFormat="1" applyBorder="1" applyProtection="1">
      <protection locked="0"/>
    </xf>
    <xf numFmtId="167" fontId="0" fillId="0" borderId="58" xfId="0" applyNumberFormat="1" applyBorder="1" applyProtection="1">
      <protection locked="0"/>
    </xf>
    <xf numFmtId="167" fontId="1" fillId="6" borderId="35" xfId="0" applyNumberFormat="1" applyFon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65" xfId="0" applyBorder="1" applyProtection="1">
      <protection locked="0"/>
    </xf>
    <xf numFmtId="0" fontId="0" fillId="0" borderId="54" xfId="0" applyBorder="1" applyProtection="1">
      <protection locked="0"/>
    </xf>
    <xf numFmtId="0" fontId="1" fillId="0" borderId="41" xfId="0" applyFont="1" applyBorder="1" applyProtection="1">
      <protection locked="0"/>
    </xf>
    <xf numFmtId="167" fontId="0" fillId="0" borderId="63" xfId="0" applyNumberFormat="1" applyBorder="1" applyProtection="1">
      <protection locked="0"/>
    </xf>
    <xf numFmtId="167" fontId="0" fillId="0" borderId="37" xfId="0" applyNumberFormat="1" applyBorder="1" applyProtection="1">
      <protection locked="0"/>
    </xf>
    <xf numFmtId="167" fontId="0" fillId="0" borderId="66" xfId="0" applyNumberFormat="1" applyBorder="1" applyProtection="1">
      <protection locked="0"/>
    </xf>
    <xf numFmtId="167" fontId="1" fillId="6" borderId="2" xfId="0" applyNumberFormat="1" applyFont="1" applyFill="1" applyBorder="1" applyProtection="1">
      <protection locked="0"/>
    </xf>
    <xf numFmtId="0" fontId="1" fillId="6" borderId="64" xfId="0" applyFont="1" applyFill="1" applyBorder="1" applyProtection="1">
      <protection locked="0"/>
    </xf>
    <xf numFmtId="0" fontId="1" fillId="2" borderId="57" xfId="0" applyFont="1" applyFill="1" applyBorder="1" applyProtection="1">
      <protection locked="0"/>
    </xf>
    <xf numFmtId="0" fontId="0" fillId="2" borderId="35" xfId="0" applyFill="1" applyBorder="1" applyProtection="1">
      <protection locked="0"/>
    </xf>
    <xf numFmtId="167" fontId="1" fillId="2" borderId="35" xfId="0" applyNumberFormat="1" applyFont="1" applyFill="1" applyBorder="1" applyProtection="1">
      <protection locked="0"/>
    </xf>
    <xf numFmtId="0" fontId="0" fillId="0" borderId="64" xfId="0" applyBorder="1" applyProtection="1">
      <protection locked="0"/>
    </xf>
    <xf numFmtId="0" fontId="0" fillId="2" borderId="64" xfId="0" applyFill="1" applyBorder="1" applyProtection="1">
      <protection locked="0"/>
    </xf>
    <xf numFmtId="167" fontId="1" fillId="2" borderId="2" xfId="0" applyNumberFormat="1" applyFont="1" applyFill="1" applyBorder="1" applyProtection="1">
      <protection locked="0"/>
    </xf>
    <xf numFmtId="0" fontId="1" fillId="0" borderId="65" xfId="0" applyFont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11" borderId="64" xfId="0" applyFill="1" applyBorder="1" applyProtection="1">
      <protection locked="0"/>
    </xf>
    <xf numFmtId="0" fontId="0" fillId="11" borderId="41" xfId="0" applyFill="1" applyBorder="1" applyProtection="1">
      <protection locked="0"/>
    </xf>
    <xf numFmtId="0" fontId="1" fillId="0" borderId="40" xfId="0" applyFont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67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68" xfId="0" applyBorder="1" applyProtection="1">
      <protection locked="0"/>
    </xf>
    <xf numFmtId="0" fontId="1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21" xfId="0" applyNumberFormat="1" applyBorder="1" applyProtection="1">
      <protection locked="0"/>
    </xf>
    <xf numFmtId="2" fontId="0" fillId="0" borderId="58" xfId="0" applyNumberFormat="1" applyBorder="1" applyProtection="1">
      <protection locked="0"/>
    </xf>
    <xf numFmtId="166" fontId="0" fillId="0" borderId="16" xfId="0" applyNumberFormat="1" applyBorder="1" applyProtection="1">
      <protection locked="0"/>
    </xf>
    <xf numFmtId="166" fontId="0" fillId="0" borderId="31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66" fontId="0" fillId="0" borderId="53" xfId="0" applyNumberFormat="1" applyBorder="1" applyProtection="1">
      <protection locked="0"/>
    </xf>
    <xf numFmtId="2" fontId="0" fillId="0" borderId="35" xfId="0" applyNumberFormat="1" applyBorder="1" applyProtection="1">
      <protection locked="0"/>
    </xf>
    <xf numFmtId="0" fontId="1" fillId="0" borderId="0" xfId="0" applyFont="1" applyFill="1" applyBorder="1" applyProtection="1">
      <protection locked="0"/>
    </xf>
    <xf numFmtId="167" fontId="1" fillId="0" borderId="0" xfId="0" applyNumberFormat="1" applyFont="1" applyFill="1" applyBorder="1" applyProtection="1">
      <protection locked="0"/>
    </xf>
    <xf numFmtId="0" fontId="0" fillId="0" borderId="43" xfId="0" applyBorder="1" applyProtection="1">
      <protection locked="0"/>
    </xf>
    <xf numFmtId="0" fontId="1" fillId="11" borderId="32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2" fontId="0" fillId="0" borderId="64" xfId="0" applyNumberFormat="1" applyBorder="1" applyProtection="1">
      <protection locked="0"/>
    </xf>
    <xf numFmtId="166" fontId="1" fillId="11" borderId="32" xfId="0" applyNumberFormat="1" applyFont="1" applyFill="1" applyBorder="1" applyProtection="1">
      <protection locked="0"/>
    </xf>
    <xf numFmtId="166" fontId="1" fillId="2" borderId="32" xfId="0" applyNumberFormat="1" applyFont="1" applyFill="1" applyBorder="1" applyProtection="1">
      <protection locked="0"/>
    </xf>
    <xf numFmtId="10" fontId="1" fillId="0" borderId="55" xfId="0" applyNumberFormat="1" applyFont="1" applyBorder="1" applyProtection="1">
      <protection locked="0"/>
    </xf>
    <xf numFmtId="2" fontId="0" fillId="0" borderId="54" xfId="0" applyNumberFormat="1" applyBorder="1" applyProtection="1">
      <protection locked="0"/>
    </xf>
    <xf numFmtId="2" fontId="0" fillId="0" borderId="20" xfId="0" applyNumberFormat="1" applyBorder="1" applyProtection="1">
      <protection locked="0"/>
    </xf>
    <xf numFmtId="2" fontId="0" fillId="0" borderId="55" xfId="0" applyNumberFormat="1" applyBorder="1" applyProtection="1">
      <protection locked="0"/>
    </xf>
    <xf numFmtId="167" fontId="1" fillId="11" borderId="14" xfId="0" applyNumberFormat="1" applyFont="1" applyFill="1" applyBorder="1" applyProtection="1">
      <protection locked="0"/>
    </xf>
    <xf numFmtId="166" fontId="1" fillId="11" borderId="16" xfId="0" applyNumberFormat="1" applyFont="1" applyFill="1" applyBorder="1" applyProtection="1">
      <protection locked="0"/>
    </xf>
    <xf numFmtId="167" fontId="1" fillId="2" borderId="17" xfId="0" applyNumberFormat="1" applyFont="1" applyFill="1" applyBorder="1" applyProtection="1">
      <protection locked="0"/>
    </xf>
    <xf numFmtId="166" fontId="1" fillId="2" borderId="53" xfId="0" applyNumberFormat="1" applyFont="1" applyFill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2" fontId="1" fillId="0" borderId="18" xfId="0" applyNumberFormat="1" applyFont="1" applyBorder="1" applyProtection="1">
      <protection locked="0"/>
    </xf>
    <xf numFmtId="2" fontId="0" fillId="0" borderId="16" xfId="0" applyNumberFormat="1" applyBorder="1" applyProtection="1">
      <protection locked="0"/>
    </xf>
    <xf numFmtId="2" fontId="0" fillId="0" borderId="31" xfId="0" applyNumberFormat="1" applyBorder="1" applyProtection="1">
      <protection locked="0"/>
    </xf>
    <xf numFmtId="2" fontId="0" fillId="0" borderId="53" xfId="0" applyNumberFormat="1" applyBorder="1" applyProtection="1">
      <protection locked="0"/>
    </xf>
    <xf numFmtId="2" fontId="1" fillId="0" borderId="31" xfId="0" applyNumberFormat="1" applyFont="1" applyBorder="1" applyProtection="1">
      <protection locked="0"/>
    </xf>
    <xf numFmtId="2" fontId="0" fillId="0" borderId="20" xfId="0" applyNumberFormat="1" applyFont="1" applyBorder="1" applyProtection="1">
      <protection locked="0"/>
    </xf>
    <xf numFmtId="8" fontId="1" fillId="0" borderId="40" xfId="0" applyNumberFormat="1" applyFont="1" applyBorder="1" applyAlignment="1" applyProtection="1">
      <alignment horizontal="center" vertical="center" wrapText="1"/>
      <protection locked="0"/>
    </xf>
    <xf numFmtId="8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164" fontId="1" fillId="0" borderId="26" xfId="0" applyNumberFormat="1" applyFont="1" applyFill="1" applyBorder="1" applyAlignment="1" applyProtection="1">
      <alignment horizontal="center" vertical="center"/>
      <protection locked="0"/>
    </xf>
    <xf numFmtId="10" fontId="1" fillId="0" borderId="21" xfId="0" applyNumberFormat="1" applyFont="1" applyFill="1" applyBorder="1" applyAlignment="1" applyProtection="1">
      <alignment horizontal="center" vertical="center"/>
      <protection locked="0"/>
    </xf>
    <xf numFmtId="164" fontId="1" fillId="0" borderId="21" xfId="0" applyNumberFormat="1" applyFont="1" applyFill="1" applyBorder="1" applyAlignment="1" applyProtection="1">
      <alignment horizontal="center" vertical="center"/>
      <protection locked="0"/>
    </xf>
    <xf numFmtId="10" fontId="4" fillId="0" borderId="21" xfId="0" applyNumberFormat="1" applyFont="1" applyFill="1" applyBorder="1" applyProtection="1">
      <protection locked="0"/>
    </xf>
    <xf numFmtId="164" fontId="1" fillId="0" borderId="20" xfId="0" applyNumberFormat="1" applyFont="1" applyBorder="1" applyProtection="1">
      <protection locked="0"/>
    </xf>
    <xf numFmtId="10" fontId="1" fillId="0" borderId="21" xfId="0" applyNumberFormat="1" applyFont="1" applyBorder="1" applyProtection="1">
      <protection locked="0"/>
    </xf>
    <xf numFmtId="164" fontId="1" fillId="0" borderId="21" xfId="0" applyNumberFormat="1" applyFont="1" applyBorder="1" applyProtection="1">
      <protection locked="0"/>
    </xf>
    <xf numFmtId="10" fontId="4" fillId="0" borderId="21" xfId="0" applyNumberFormat="1" applyFont="1" applyBorder="1" applyProtection="1"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2" fontId="1" fillId="0" borderId="58" xfId="0" applyNumberFormat="1" applyFont="1" applyBorder="1" applyProtection="1">
      <protection locked="0"/>
    </xf>
    <xf numFmtId="165" fontId="1" fillId="0" borderId="35" xfId="0" applyNumberFormat="1" applyFont="1" applyBorder="1" applyProtection="1">
      <protection locked="0"/>
    </xf>
    <xf numFmtId="166" fontId="1" fillId="5" borderId="35" xfId="0" applyNumberFormat="1" applyFont="1" applyFill="1" applyBorder="1" applyProtection="1">
      <protection locked="0"/>
    </xf>
    <xf numFmtId="0" fontId="1" fillId="5" borderId="40" xfId="0" applyFont="1" applyFill="1" applyBorder="1" applyAlignment="1" applyProtection="1">
      <alignment horizontal="center" vertical="center"/>
      <protection locked="0"/>
    </xf>
    <xf numFmtId="167" fontId="1" fillId="2" borderId="35" xfId="0" applyNumberFormat="1" applyFont="1" applyFill="1" applyBorder="1" applyAlignment="1" applyProtection="1">
      <alignment vertical="center"/>
      <protection locked="0"/>
    </xf>
    <xf numFmtId="166" fontId="1" fillId="2" borderId="40" xfId="0" applyNumberFormat="1" applyFont="1" applyFill="1" applyBorder="1" applyAlignment="1" applyProtection="1">
      <alignment horizontal="center" vertical="center"/>
      <protection locked="0"/>
    </xf>
    <xf numFmtId="166" fontId="1" fillId="2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4" fontId="1" fillId="10" borderId="26" xfId="0" applyNumberFormat="1" applyFont="1" applyFill="1" applyBorder="1" applyAlignment="1" applyProtection="1">
      <alignment horizontal="center" vertical="center"/>
      <protection locked="0"/>
    </xf>
    <xf numFmtId="10" fontId="1" fillId="1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34" xfId="0" applyNumberFormat="1" applyBorder="1" applyProtection="1">
      <protection locked="0"/>
    </xf>
    <xf numFmtId="167" fontId="1" fillId="5" borderId="24" xfId="0" applyNumberFormat="1" applyFont="1" applyFill="1" applyBorder="1" applyProtection="1">
      <protection locked="0"/>
    </xf>
    <xf numFmtId="0" fontId="1" fillId="5" borderId="42" xfId="0" applyFont="1" applyFill="1" applyBorder="1" applyAlignment="1" applyProtection="1">
      <alignment horizontal="center" vertical="center"/>
      <protection locked="0"/>
    </xf>
    <xf numFmtId="167" fontId="1" fillId="2" borderId="57" xfId="0" applyNumberFormat="1" applyFont="1" applyFill="1" applyBorder="1" applyAlignment="1" applyProtection="1">
      <alignment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left" vertical="center"/>
      <protection locked="0"/>
    </xf>
    <xf numFmtId="164" fontId="1" fillId="0" borderId="17" xfId="0" applyNumberFormat="1" applyFont="1" applyFill="1" applyBorder="1" applyAlignment="1" applyProtection="1">
      <alignment horizontal="center" vertical="center"/>
      <protection locked="0"/>
    </xf>
    <xf numFmtId="164" fontId="1" fillId="0" borderId="18" xfId="0" applyNumberFormat="1" applyFont="1" applyFill="1" applyBorder="1" applyAlignment="1" applyProtection="1">
      <alignment horizontal="center" vertical="center"/>
      <protection locked="0"/>
    </xf>
    <xf numFmtId="164" fontId="1" fillId="0" borderId="53" xfId="0" applyNumberFormat="1" applyFont="1" applyFill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10" fontId="1" fillId="0" borderId="17" xfId="0" applyNumberFormat="1" applyFont="1" applyFill="1" applyBorder="1" applyAlignment="1" applyProtection="1">
      <alignment horizontal="center" vertical="center"/>
      <protection locked="0"/>
    </xf>
    <xf numFmtId="10" fontId="1" fillId="0" borderId="18" xfId="0" applyNumberFormat="1" applyFont="1" applyFill="1" applyBorder="1" applyAlignment="1" applyProtection="1">
      <alignment horizontal="center" vertical="center"/>
      <protection locked="0"/>
    </xf>
    <xf numFmtId="10" fontId="1" fillId="0" borderId="5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Protection="1">
      <protection locked="0"/>
    </xf>
    <xf numFmtId="0" fontId="0" fillId="0" borderId="26" xfId="0" applyFont="1" applyBorder="1" applyProtection="1">
      <protection locked="0"/>
    </xf>
    <xf numFmtId="0" fontId="0" fillId="0" borderId="17" xfId="0" applyFont="1" applyBorder="1" applyProtection="1">
      <protection locked="0"/>
    </xf>
    <xf numFmtId="167" fontId="1" fillId="5" borderId="35" xfId="0" applyNumberFormat="1" applyFont="1" applyFill="1" applyBorder="1" applyProtection="1">
      <protection locked="0"/>
    </xf>
    <xf numFmtId="167" fontId="1" fillId="5" borderId="50" xfId="0" applyNumberFormat="1" applyFont="1" applyFill="1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2" fontId="0" fillId="0" borderId="22" xfId="0" applyNumberFormat="1" applyBorder="1" applyAlignment="1" applyProtection="1">
      <protection locked="0"/>
    </xf>
    <xf numFmtId="0" fontId="0" fillId="0" borderId="37" xfId="0" applyBorder="1" applyAlignment="1" applyProtection="1"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164" fontId="1" fillId="10" borderId="36" xfId="0" applyNumberFormat="1" applyFont="1" applyFill="1" applyBorder="1" applyAlignment="1" applyProtection="1">
      <alignment horizontal="center" vertical="center"/>
      <protection locked="0"/>
    </xf>
    <xf numFmtId="0" fontId="0" fillId="10" borderId="20" xfId="0" applyFill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protection locked="0"/>
    </xf>
    <xf numFmtId="0" fontId="0" fillId="0" borderId="63" xfId="0" applyBorder="1" applyAlignment="1" applyProtection="1"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protection locked="0"/>
    </xf>
    <xf numFmtId="0" fontId="1" fillId="12" borderId="1" xfId="0" applyFont="1" applyFill="1" applyBorder="1" applyAlignment="1" applyProtection="1">
      <alignment horizontal="center" vertical="center" wrapText="1"/>
      <protection locked="0"/>
    </xf>
    <xf numFmtId="0" fontId="0" fillId="12" borderId="3" xfId="0" applyFill="1" applyBorder="1" applyAlignment="1" applyProtection="1">
      <alignment horizontal="center" vertical="center" wrapText="1"/>
      <protection locked="0"/>
    </xf>
    <xf numFmtId="0" fontId="0" fillId="12" borderId="2" xfId="0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10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10" fontId="3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6" borderId="4" xfId="0" applyFont="1" applyFill="1" applyBorder="1" applyAlignment="1" applyProtection="1">
      <alignment horizontal="center" vertical="center" wrapText="1"/>
      <protection locked="0"/>
    </xf>
    <xf numFmtId="0" fontId="7" fillId="6" borderId="6" xfId="0" applyFont="1" applyFill="1" applyBorder="1" applyAlignment="1" applyProtection="1">
      <alignment horizontal="center" vertical="center" wrapText="1"/>
      <protection locked="0"/>
    </xf>
    <xf numFmtId="0" fontId="7" fillId="6" borderId="11" xfId="0" applyFont="1" applyFill="1" applyBorder="1" applyAlignment="1" applyProtection="1">
      <alignment horizontal="center" vertical="center" wrapText="1"/>
      <protection locked="0"/>
    </xf>
    <xf numFmtId="0" fontId="7" fillId="6" borderId="0" xfId="0" applyFont="1" applyFill="1" applyBorder="1" applyAlignment="1" applyProtection="1">
      <alignment horizontal="center" vertical="center" wrapText="1"/>
      <protection locked="0"/>
    </xf>
    <xf numFmtId="0" fontId="7" fillId="6" borderId="10" xfId="0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 applyProtection="1">
      <alignment horizontal="center" vertical="center" wrapText="1"/>
      <protection locked="0"/>
    </xf>
    <xf numFmtId="0" fontId="7" fillId="6" borderId="9" xfId="0" applyFont="1" applyFill="1" applyBorder="1" applyAlignment="1" applyProtection="1">
      <alignment horizontal="center" vertical="center" wrapText="1"/>
      <protection locked="0"/>
    </xf>
    <xf numFmtId="0" fontId="5" fillId="0" borderId="1" xfId="0" quotePrefix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0" fontId="0" fillId="8" borderId="8" xfId="0" applyFill="1" applyBorder="1" applyAlignment="1" applyProtection="1">
      <alignment horizontal="center" vertical="center" wrapText="1"/>
      <protection locked="0"/>
    </xf>
    <xf numFmtId="0" fontId="0" fillId="8" borderId="9" xfId="0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1" fillId="9" borderId="1" xfId="0" applyFont="1" applyFill="1" applyBorder="1" applyAlignment="1" applyProtection="1">
      <alignment horizontal="center" vertical="center" wrapText="1"/>
    </xf>
    <xf numFmtId="0" fontId="1" fillId="9" borderId="3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horizontal="center" vertical="center" wrapText="1"/>
    </xf>
    <xf numFmtId="0" fontId="1" fillId="7" borderId="4" xfId="0" applyFont="1" applyFill="1" applyBorder="1" applyAlignment="1" applyProtection="1">
      <alignment horizontal="center" vertical="center" wrapText="1"/>
    </xf>
    <xf numFmtId="0" fontId="1" fillId="7" borderId="6" xfId="0" applyFont="1" applyFill="1" applyBorder="1" applyAlignment="1" applyProtection="1">
      <alignment horizontal="center" vertical="center" wrapText="1"/>
    </xf>
    <xf numFmtId="0" fontId="1" fillId="7" borderId="11" xfId="0" applyFont="1" applyFill="1" applyBorder="1" applyAlignment="1" applyProtection="1">
      <alignment horizontal="center" vertical="center" wrapText="1"/>
    </xf>
    <xf numFmtId="0" fontId="1" fillId="7" borderId="0" xfId="0" applyFont="1" applyFill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horizontal="center" vertical="center" wrapText="1"/>
    </xf>
    <xf numFmtId="0" fontId="1" fillId="7" borderId="7" xfId="0" applyFont="1" applyFill="1" applyBorder="1" applyAlignment="1" applyProtection="1">
      <alignment horizontal="center" vertical="center" wrapText="1"/>
    </xf>
    <xf numFmtId="0" fontId="1" fillId="7" borderId="8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1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164" fontId="1" fillId="2" borderId="57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protection locked="0"/>
    </xf>
    <xf numFmtId="0" fontId="0" fillId="0" borderId="54" xfId="0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6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1" fillId="0" borderId="20" xfId="0" applyFont="1" applyBorder="1" applyAlignment="1" applyProtection="1">
      <protection locked="0"/>
    </xf>
    <xf numFmtId="2" fontId="0" fillId="0" borderId="45" xfId="0" applyNumberFormat="1" applyBorder="1" applyAlignment="1" applyProtection="1">
      <protection locked="0"/>
    </xf>
    <xf numFmtId="0" fontId="0" fillId="0" borderId="55" xfId="0" applyBorder="1" applyAlignment="1" applyProtection="1">
      <protection locked="0"/>
    </xf>
    <xf numFmtId="167" fontId="1" fillId="2" borderId="3" xfId="0" applyNumberFormat="1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0" fillId="0" borderId="69" xfId="0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0" fillId="0" borderId="70" xfId="0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AD6F"/>
      <color rgb="FFF89F56"/>
      <color rgb="FFF6882E"/>
      <color rgb="FFFFFF00"/>
      <color rgb="FF92D050"/>
      <color rgb="FFFCD5B4"/>
      <color rgb="FFC7E6A4"/>
      <color rgb="FF4FD1FF"/>
      <color rgb="FF8FE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5"/>
  <sheetViews>
    <sheetView tabSelected="1" zoomScale="85" zoomScaleNormal="85" workbookViewId="0"/>
  </sheetViews>
  <sheetFormatPr baseColWidth="10" defaultRowHeight="15.6" x14ac:dyDescent="0.3"/>
  <cols>
    <col min="1" max="1" width="2.09765625" style="3" bestFit="1" customWidth="1"/>
    <col min="2" max="2" width="9.09765625" style="3" customWidth="1"/>
    <col min="3" max="3" width="8.296875" style="3" customWidth="1"/>
    <col min="4" max="5" width="8.8984375" style="3" customWidth="1"/>
    <col min="6" max="6" width="11.3984375" style="3" customWidth="1"/>
    <col min="7" max="7" width="9.5" style="3" customWidth="1"/>
    <col min="8" max="8" width="11.3984375" style="3" customWidth="1"/>
    <col min="9" max="9" width="9.5" style="3" customWidth="1"/>
    <col min="10" max="10" width="10.69921875" style="3" customWidth="1"/>
    <col min="11" max="11" width="7.69921875" style="3" customWidth="1"/>
    <col min="12" max="12" width="10.3984375" style="3" customWidth="1"/>
    <col min="13" max="13" width="9.5" style="3" customWidth="1"/>
    <col min="14" max="14" width="7.3984375" style="3" customWidth="1"/>
    <col min="15" max="15" width="1.8984375" style="3" customWidth="1"/>
    <col min="16" max="16" width="9.5" style="3" customWidth="1"/>
    <col min="17" max="17" width="11.19921875" style="3"/>
    <col min="18" max="18" width="12.69921875" style="3" customWidth="1"/>
    <col min="19" max="19" width="2.8984375" style="3" customWidth="1"/>
    <col min="20" max="20" width="11.69921875" style="3" customWidth="1"/>
    <col min="21" max="21" width="1.8984375" style="3" customWidth="1"/>
    <col min="22" max="23" width="11.69921875" style="3" customWidth="1"/>
    <col min="24" max="24" width="11.19921875" style="3"/>
    <col min="25" max="25" width="1.8984375" style="3" customWidth="1"/>
    <col min="26" max="16384" width="11.19921875" style="3"/>
  </cols>
  <sheetData>
    <row r="1" spans="2:26" ht="16.2" thickBot="1" x14ac:dyDescent="0.35">
      <c r="J1" s="9"/>
    </row>
    <row r="2" spans="2:26" ht="16.8" customHeight="1" thickTop="1" thickBot="1" x14ac:dyDescent="0.35">
      <c r="B2" s="290" t="s">
        <v>3</v>
      </c>
      <c r="C2" s="291"/>
      <c r="D2" s="291"/>
      <c r="E2" s="291"/>
      <c r="F2" s="291"/>
      <c r="G2" s="291"/>
      <c r="H2" s="291"/>
      <c r="I2" s="292"/>
      <c r="J2" s="9"/>
      <c r="K2" s="309" t="s">
        <v>31</v>
      </c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1"/>
    </row>
    <row r="3" spans="2:26" ht="16.8" customHeight="1" thickTop="1" x14ac:dyDescent="0.3">
      <c r="B3" s="10"/>
      <c r="C3" s="11"/>
      <c r="D3" s="11"/>
      <c r="E3" s="12" t="s">
        <v>1</v>
      </c>
      <c r="F3" s="13" t="s">
        <v>6</v>
      </c>
      <c r="G3" s="11"/>
      <c r="H3" s="11"/>
      <c r="I3" s="14"/>
      <c r="J3" s="9"/>
      <c r="K3" s="312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4"/>
    </row>
    <row r="4" spans="2:26" ht="16.2" customHeight="1" thickBot="1" x14ac:dyDescent="0.35">
      <c r="B4" s="15"/>
      <c r="C4" s="16"/>
      <c r="D4" s="1">
        <v>100</v>
      </c>
      <c r="E4" s="2">
        <v>0.04</v>
      </c>
      <c r="F4" s="15"/>
      <c r="G4" s="4">
        <v>0.05</v>
      </c>
      <c r="H4" s="16"/>
      <c r="I4" s="17"/>
      <c r="J4" s="9"/>
      <c r="K4" s="315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7"/>
    </row>
    <row r="5" spans="2:26" ht="15.6" customHeight="1" thickTop="1" thickBot="1" x14ac:dyDescent="0.35">
      <c r="B5" s="18" t="s">
        <v>2</v>
      </c>
      <c r="C5" s="19">
        <v>0</v>
      </c>
      <c r="D5" s="11"/>
      <c r="E5" s="20">
        <f>-D4</f>
        <v>-100</v>
      </c>
      <c r="F5" s="21"/>
      <c r="G5" s="22"/>
      <c r="H5" s="22"/>
      <c r="I5" s="23"/>
      <c r="J5" s="9"/>
      <c r="K5" s="307" t="s">
        <v>17</v>
      </c>
      <c r="L5" s="308"/>
      <c r="M5" s="308"/>
      <c r="N5" s="278"/>
      <c r="O5" s="278"/>
      <c r="P5" s="278"/>
      <c r="Q5" s="279"/>
      <c r="R5" s="71">
        <f>E4</f>
        <v>0.04</v>
      </c>
      <c r="S5" s="88">
        <v>0</v>
      </c>
      <c r="T5" s="346" t="s">
        <v>12</v>
      </c>
      <c r="U5" s="78"/>
      <c r="V5" s="308" t="s">
        <v>16</v>
      </c>
      <c r="W5" s="278"/>
      <c r="X5" s="278"/>
      <c r="Y5" s="320"/>
      <c r="Z5" s="75">
        <f>G4</f>
        <v>0.05</v>
      </c>
    </row>
    <row r="6" spans="2:26" ht="15.6" customHeight="1" thickTop="1" thickBot="1" x14ac:dyDescent="0.35">
      <c r="B6" s="24" t="s">
        <v>2</v>
      </c>
      <c r="C6" s="25">
        <v>1</v>
      </c>
      <c r="D6" s="26">
        <f t="shared" ref="D6:D14" si="0">$E$4*$D$4</f>
        <v>4</v>
      </c>
      <c r="E6" s="27">
        <f>D6</f>
        <v>4</v>
      </c>
      <c r="F6" s="24"/>
      <c r="G6" s="28"/>
      <c r="H6" s="28"/>
      <c r="I6" s="29"/>
      <c r="J6" s="30"/>
      <c r="K6" s="307" t="s">
        <v>11</v>
      </c>
      <c r="L6" s="308"/>
      <c r="M6" s="308"/>
      <c r="N6" s="308"/>
      <c r="O6" s="308"/>
      <c r="P6" s="308"/>
      <c r="Q6" s="279"/>
      <c r="R6" s="70">
        <f>G4</f>
        <v>0.05</v>
      </c>
      <c r="S6" s="89">
        <v>1</v>
      </c>
      <c r="T6" s="347"/>
      <c r="U6" s="149"/>
      <c r="V6" s="308" t="s">
        <v>13</v>
      </c>
      <c r="W6" s="308"/>
      <c r="X6" s="308"/>
      <c r="Y6" s="308"/>
      <c r="Z6" s="321"/>
    </row>
    <row r="7" spans="2:26" ht="15.6" customHeight="1" thickTop="1" thickBot="1" x14ac:dyDescent="0.35">
      <c r="B7" s="24" t="s">
        <v>2</v>
      </c>
      <c r="C7" s="25">
        <v>2</v>
      </c>
      <c r="D7" s="26">
        <f t="shared" si="0"/>
        <v>4</v>
      </c>
      <c r="E7" s="27">
        <f t="shared" ref="E7:E14" si="1">D7</f>
        <v>4</v>
      </c>
      <c r="F7" s="24"/>
      <c r="G7" s="28"/>
      <c r="H7" s="28"/>
      <c r="I7" s="29"/>
      <c r="J7" s="31"/>
      <c r="K7" s="307" t="s">
        <v>10</v>
      </c>
      <c r="L7" s="308"/>
      <c r="M7" s="308"/>
      <c r="N7" s="308"/>
      <c r="O7" s="308"/>
      <c r="P7" s="308"/>
      <c r="Q7" s="308"/>
      <c r="R7" s="279"/>
      <c r="S7" s="90">
        <v>2</v>
      </c>
      <c r="T7" s="347"/>
      <c r="U7" s="149"/>
      <c r="V7" s="308" t="s">
        <v>10</v>
      </c>
      <c r="W7" s="278"/>
      <c r="X7" s="278"/>
      <c r="Y7" s="278"/>
      <c r="Z7" s="279"/>
    </row>
    <row r="8" spans="2:26" ht="15.6" customHeight="1" thickTop="1" x14ac:dyDescent="0.3">
      <c r="B8" s="24" t="s">
        <v>2</v>
      </c>
      <c r="C8" s="25">
        <v>3</v>
      </c>
      <c r="D8" s="26">
        <f t="shared" si="0"/>
        <v>4</v>
      </c>
      <c r="E8" s="27">
        <f t="shared" si="1"/>
        <v>4</v>
      </c>
      <c r="F8" s="24"/>
      <c r="G8" s="28"/>
      <c r="H8" s="28"/>
      <c r="I8" s="29"/>
      <c r="J8" s="31"/>
      <c r="K8" s="63"/>
      <c r="L8" s="301" t="s">
        <v>7</v>
      </c>
      <c r="M8" s="301"/>
      <c r="N8" s="301"/>
      <c r="O8" s="301"/>
      <c r="P8" s="301"/>
      <c r="Q8" s="302"/>
      <c r="R8" s="349" t="s">
        <v>5</v>
      </c>
      <c r="S8" s="90">
        <v>3</v>
      </c>
      <c r="T8" s="347"/>
      <c r="U8" s="305" t="s">
        <v>7</v>
      </c>
      <c r="V8" s="324"/>
      <c r="W8" s="324"/>
      <c r="X8" s="324"/>
      <c r="Y8" s="324"/>
      <c r="Z8" s="306"/>
    </row>
    <row r="9" spans="2:26" ht="15.6" customHeight="1" thickBot="1" x14ac:dyDescent="0.35">
      <c r="B9" s="24" t="s">
        <v>2</v>
      </c>
      <c r="C9" s="25">
        <v>4</v>
      </c>
      <c r="D9" s="26">
        <f t="shared" si="0"/>
        <v>4</v>
      </c>
      <c r="E9" s="27">
        <f t="shared" si="1"/>
        <v>4</v>
      </c>
      <c r="F9" s="24"/>
      <c r="G9" s="28"/>
      <c r="H9" s="327" t="s">
        <v>0</v>
      </c>
      <c r="I9" s="328"/>
      <c r="J9" s="31"/>
      <c r="K9" s="55"/>
      <c r="L9" s="303"/>
      <c r="M9" s="303"/>
      <c r="N9" s="303"/>
      <c r="O9" s="303"/>
      <c r="P9" s="303"/>
      <c r="Q9" s="304"/>
      <c r="R9" s="350"/>
      <c r="S9" s="90">
        <v>4</v>
      </c>
      <c r="T9" s="347"/>
      <c r="U9" s="325"/>
      <c r="V9" s="326"/>
      <c r="W9" s="326"/>
      <c r="X9" s="326"/>
      <c r="Y9" s="326"/>
      <c r="Z9" s="323"/>
    </row>
    <row r="10" spans="2:26" ht="15.6" customHeight="1" thickTop="1" thickBot="1" x14ac:dyDescent="0.35">
      <c r="B10" s="24" t="s">
        <v>2</v>
      </c>
      <c r="C10" s="25">
        <v>5</v>
      </c>
      <c r="D10" s="26">
        <f t="shared" si="0"/>
        <v>4</v>
      </c>
      <c r="E10" s="27">
        <f t="shared" si="1"/>
        <v>4</v>
      </c>
      <c r="F10" s="24"/>
      <c r="G10" s="33"/>
      <c r="H10" s="34">
        <f>SUM(H11:H15)</f>
        <v>95.670523329369175</v>
      </c>
      <c r="I10" s="99">
        <f>-H10</f>
        <v>-95.670523329369175</v>
      </c>
      <c r="J10" s="31"/>
      <c r="K10" s="32">
        <v>0</v>
      </c>
      <c r="L10" s="35"/>
      <c r="M10" s="36"/>
      <c r="N10" s="37" t="s">
        <v>9</v>
      </c>
      <c r="O10" s="305" t="s">
        <v>8</v>
      </c>
      <c r="P10" s="301"/>
      <c r="Q10" s="306"/>
      <c r="R10" s="38">
        <f>H10</f>
        <v>95.670523329369175</v>
      </c>
      <c r="S10" s="85">
        <v>5</v>
      </c>
      <c r="T10" s="347"/>
      <c r="U10" s="23">
        <v>0</v>
      </c>
      <c r="W10" s="22"/>
      <c r="X10" s="74" t="s">
        <v>9</v>
      </c>
      <c r="Y10" s="322" t="s">
        <v>8</v>
      </c>
      <c r="Z10" s="323"/>
    </row>
    <row r="11" spans="2:26" ht="15.6" customHeight="1" thickTop="1" x14ac:dyDescent="0.3">
      <c r="B11" s="24" t="s">
        <v>2</v>
      </c>
      <c r="C11" s="25">
        <v>6</v>
      </c>
      <c r="D11" s="26">
        <f t="shared" si="0"/>
        <v>4</v>
      </c>
      <c r="E11" s="27">
        <f t="shared" si="1"/>
        <v>4</v>
      </c>
      <c r="F11" s="24">
        <v>1</v>
      </c>
      <c r="G11" s="33">
        <f>E11</f>
        <v>4</v>
      </c>
      <c r="H11" s="39">
        <f>G11*((1+$G$4)^(-F11))</f>
        <v>3.8095238095238093</v>
      </c>
      <c r="I11" s="40">
        <f>G11</f>
        <v>4</v>
      </c>
      <c r="J11" s="31"/>
      <c r="K11" s="77">
        <v>1</v>
      </c>
      <c r="L11" s="42">
        <f>G11</f>
        <v>4</v>
      </c>
      <c r="M11" s="43">
        <f>L11</f>
        <v>4</v>
      </c>
      <c r="N11" s="44"/>
      <c r="O11" s="45">
        <v>4</v>
      </c>
      <c r="P11" s="150"/>
      <c r="Q11" s="7">
        <f>L11*((1+$G$4)^O11)</f>
        <v>4.862025</v>
      </c>
      <c r="R11" s="44"/>
      <c r="S11" s="86">
        <v>6</v>
      </c>
      <c r="T11" s="347"/>
      <c r="U11" s="79">
        <v>1</v>
      </c>
      <c r="V11" s="42">
        <v>5</v>
      </c>
      <c r="W11" s="43">
        <f>V11</f>
        <v>5</v>
      </c>
      <c r="X11" s="42"/>
      <c r="Y11" s="46">
        <v>4</v>
      </c>
      <c r="Z11" s="7">
        <f>V11*((1+$G$4)^Y11)</f>
        <v>6.0775312499999998</v>
      </c>
    </row>
    <row r="12" spans="2:26" ht="15.6" customHeight="1" x14ac:dyDescent="0.3">
      <c r="B12" s="24" t="s">
        <v>2</v>
      </c>
      <c r="C12" s="25">
        <v>7</v>
      </c>
      <c r="D12" s="26">
        <f t="shared" si="0"/>
        <v>4</v>
      </c>
      <c r="E12" s="27">
        <f t="shared" si="1"/>
        <v>4</v>
      </c>
      <c r="F12" s="24">
        <v>2</v>
      </c>
      <c r="G12" s="33">
        <f>E12</f>
        <v>4</v>
      </c>
      <c r="H12" s="39">
        <f>G12*((1+$G$4)^(-F12))</f>
        <v>3.6281179138321993</v>
      </c>
      <c r="I12" s="40">
        <f t="shared" ref="I12:I15" si="2">G12</f>
        <v>4</v>
      </c>
      <c r="J12" s="47"/>
      <c r="K12" s="77">
        <v>2</v>
      </c>
      <c r="L12" s="42">
        <f>G12</f>
        <v>4</v>
      </c>
      <c r="M12" s="43">
        <f>M11+L12+N12</f>
        <v>8.1999999999999993</v>
      </c>
      <c r="N12" s="48">
        <f>M11*$G$4</f>
        <v>0.2</v>
      </c>
      <c r="O12" s="49">
        <v>3</v>
      </c>
      <c r="P12" s="151"/>
      <c r="Q12" s="6">
        <f t="shared" ref="Q12:Q15" si="3">L12*((1+$G$4)^O12)</f>
        <v>4.6305000000000005</v>
      </c>
      <c r="R12" s="44"/>
      <c r="S12" s="86">
        <v>7</v>
      </c>
      <c r="T12" s="347"/>
      <c r="U12" s="79">
        <v>2</v>
      </c>
      <c r="V12" s="42">
        <v>5</v>
      </c>
      <c r="W12" s="43">
        <f>W11+V12+X12</f>
        <v>10.25</v>
      </c>
      <c r="X12" s="42">
        <f>W11*$G$4</f>
        <v>0.25</v>
      </c>
      <c r="Y12" s="50">
        <v>3</v>
      </c>
      <c r="Z12" s="6">
        <f t="shared" ref="Z12:Z15" si="4">V12*((1+$G$4)^Y12)</f>
        <v>5.7881250000000009</v>
      </c>
    </row>
    <row r="13" spans="2:26" ht="15.6" customHeight="1" x14ac:dyDescent="0.3">
      <c r="B13" s="24" t="s">
        <v>2</v>
      </c>
      <c r="C13" s="25">
        <v>8</v>
      </c>
      <c r="D13" s="26">
        <f t="shared" si="0"/>
        <v>4</v>
      </c>
      <c r="E13" s="27">
        <f t="shared" si="1"/>
        <v>4</v>
      </c>
      <c r="F13" s="24">
        <v>3</v>
      </c>
      <c r="G13" s="33">
        <f>E13</f>
        <v>4</v>
      </c>
      <c r="H13" s="39">
        <f>G13*((1+$G$4)^(-F13))</f>
        <v>3.4553503941259041</v>
      </c>
      <c r="I13" s="40">
        <f t="shared" si="2"/>
        <v>4</v>
      </c>
      <c r="J13" s="51"/>
      <c r="K13" s="77">
        <v>3</v>
      </c>
      <c r="L13" s="42">
        <f>G13</f>
        <v>4</v>
      </c>
      <c r="M13" s="43">
        <f>M12+L13+N13</f>
        <v>12.61</v>
      </c>
      <c r="N13" s="48">
        <f>M12*$G$4</f>
        <v>0.41</v>
      </c>
      <c r="O13" s="49">
        <v>2</v>
      </c>
      <c r="P13" s="151"/>
      <c r="Q13" s="6">
        <f t="shared" si="3"/>
        <v>4.41</v>
      </c>
      <c r="R13" s="44"/>
      <c r="S13" s="86">
        <v>8</v>
      </c>
      <c r="T13" s="347"/>
      <c r="U13" s="79">
        <v>3</v>
      </c>
      <c r="V13" s="42">
        <v>5</v>
      </c>
      <c r="W13" s="43">
        <f>W12+V13+X13</f>
        <v>15.762499999999999</v>
      </c>
      <c r="X13" s="42">
        <f>W12*$G$4</f>
        <v>0.51250000000000007</v>
      </c>
      <c r="Y13" s="50">
        <v>2</v>
      </c>
      <c r="Z13" s="6">
        <f t="shared" si="4"/>
        <v>5.5125000000000002</v>
      </c>
    </row>
    <row r="14" spans="2:26" ht="15.6" customHeight="1" x14ac:dyDescent="0.3">
      <c r="B14" s="24" t="s">
        <v>2</v>
      </c>
      <c r="C14" s="25">
        <v>9</v>
      </c>
      <c r="D14" s="26">
        <f t="shared" si="0"/>
        <v>4</v>
      </c>
      <c r="E14" s="27">
        <f t="shared" si="1"/>
        <v>4</v>
      </c>
      <c r="F14" s="24">
        <v>4</v>
      </c>
      <c r="G14" s="33">
        <f>E14</f>
        <v>4</v>
      </c>
      <c r="H14" s="39">
        <f>G14*((1+$G$4)^(-F14))</f>
        <v>3.2908098991675279</v>
      </c>
      <c r="I14" s="40">
        <f t="shared" si="2"/>
        <v>4</v>
      </c>
      <c r="K14" s="77">
        <v>4</v>
      </c>
      <c r="L14" s="42">
        <f>G14</f>
        <v>4</v>
      </c>
      <c r="M14" s="43">
        <f>M13+L14+N14</f>
        <v>17.240500000000001</v>
      </c>
      <c r="N14" s="48">
        <f>M13*$G$4</f>
        <v>0.63050000000000006</v>
      </c>
      <c r="O14" s="49">
        <v>1</v>
      </c>
      <c r="P14" s="151"/>
      <c r="Q14" s="6">
        <f t="shared" si="3"/>
        <v>4.2</v>
      </c>
      <c r="R14" s="44"/>
      <c r="S14" s="86">
        <v>9</v>
      </c>
      <c r="T14" s="347"/>
      <c r="U14" s="79">
        <v>4</v>
      </c>
      <c r="V14" s="42">
        <v>5</v>
      </c>
      <c r="W14" s="43">
        <f>W13+V14+X14</f>
        <v>21.550625</v>
      </c>
      <c r="X14" s="42">
        <f>W13*$G$4</f>
        <v>0.78812499999999996</v>
      </c>
      <c r="Y14" s="50">
        <v>1</v>
      </c>
      <c r="Z14" s="6">
        <f t="shared" si="4"/>
        <v>5.25</v>
      </c>
    </row>
    <row r="15" spans="2:26" ht="15.6" customHeight="1" thickBot="1" x14ac:dyDescent="0.35">
      <c r="B15" s="52" t="s">
        <v>2</v>
      </c>
      <c r="C15" s="53">
        <v>10</v>
      </c>
      <c r="D15" s="54">
        <f>($E$4*$D$4)+D4</f>
        <v>104</v>
      </c>
      <c r="E15" s="5">
        <f>D15</f>
        <v>104</v>
      </c>
      <c r="F15" s="55">
        <v>5</v>
      </c>
      <c r="G15" s="56">
        <f>E15</f>
        <v>104</v>
      </c>
      <c r="H15" s="57">
        <f>G15*((1+$G$4)^(-F15))</f>
        <v>81.486721312719737</v>
      </c>
      <c r="I15" s="58">
        <f t="shared" si="2"/>
        <v>104</v>
      </c>
      <c r="K15" s="41">
        <v>5</v>
      </c>
      <c r="L15" s="59">
        <f>G15</f>
        <v>104</v>
      </c>
      <c r="M15" s="60">
        <f>M14+L15+N15</f>
        <v>122.102525</v>
      </c>
      <c r="N15" s="61">
        <f>M14*$G$4</f>
        <v>0.86202500000000004</v>
      </c>
      <c r="O15" s="80">
        <v>0</v>
      </c>
      <c r="P15" s="152"/>
      <c r="Q15" s="81">
        <f t="shared" si="3"/>
        <v>104</v>
      </c>
      <c r="R15" s="82"/>
      <c r="S15" s="86">
        <v>10</v>
      </c>
      <c r="T15" s="347"/>
      <c r="U15" s="23">
        <v>5</v>
      </c>
      <c r="V15" s="42">
        <v>105</v>
      </c>
      <c r="W15" s="60">
        <f>W14+V15+X15</f>
        <v>127.62815625</v>
      </c>
      <c r="X15" s="59">
        <f>W14*$G$4</f>
        <v>1.0775312500000001</v>
      </c>
      <c r="Y15" s="62">
        <v>0</v>
      </c>
      <c r="Z15" s="8">
        <f t="shared" si="4"/>
        <v>105</v>
      </c>
    </row>
    <row r="16" spans="2:26" ht="16.8" thickTop="1" thickBot="1" x14ac:dyDescent="0.35">
      <c r="B16" s="63"/>
      <c r="C16" s="64"/>
      <c r="D16" s="65"/>
      <c r="E16" s="297">
        <f>IRR(E5:E15,4/100)</f>
        <v>3.9999999999999813E-2</v>
      </c>
      <c r="F16" s="293" t="s">
        <v>4</v>
      </c>
      <c r="G16" s="293"/>
      <c r="H16" s="294"/>
      <c r="I16" s="299">
        <f>IRR(I10:I15,6/100)</f>
        <v>4.9999999999988498E-2</v>
      </c>
      <c r="K16" s="83"/>
      <c r="L16" s="84"/>
      <c r="M16" s="16"/>
      <c r="N16" s="84"/>
      <c r="O16" s="15"/>
      <c r="P16" s="84"/>
      <c r="Q16" s="84"/>
      <c r="R16" s="83"/>
      <c r="S16" s="87"/>
      <c r="T16" s="348"/>
      <c r="U16" s="148"/>
      <c r="V16" s="67">
        <f>SUM(V11:V15)</f>
        <v>125</v>
      </c>
      <c r="W16" s="72">
        <f>V16+X16</f>
        <v>127.62815625</v>
      </c>
      <c r="X16" s="67">
        <f>SUM(X12:X15)</f>
        <v>2.62815625</v>
      </c>
      <c r="Y16" s="68"/>
      <c r="Z16" s="73">
        <f>SUM(Z11:Z15)</f>
        <v>127.62815625</v>
      </c>
    </row>
    <row r="17" spans="2:26" ht="30" customHeight="1" thickTop="1" thickBot="1" x14ac:dyDescent="0.35">
      <c r="B17" s="55"/>
      <c r="C17" s="69"/>
      <c r="D17" s="69"/>
      <c r="E17" s="298"/>
      <c r="F17" s="295"/>
      <c r="G17" s="295"/>
      <c r="H17" s="296"/>
      <c r="I17" s="300"/>
      <c r="K17" s="66"/>
      <c r="L17" s="67">
        <f>SUM(L11:L15)</f>
        <v>120</v>
      </c>
      <c r="M17" s="100">
        <f>L17+N17</f>
        <v>122.102525</v>
      </c>
      <c r="N17" s="67">
        <f>SUM(N12:N15)</f>
        <v>2.102525</v>
      </c>
      <c r="O17" s="76"/>
      <c r="P17" s="153"/>
      <c r="Q17" s="101">
        <f>SUM(Q11:Q15)</f>
        <v>122.102525</v>
      </c>
      <c r="R17" s="102">
        <f>R10*((1+G4)^(5))</f>
        <v>122.102525</v>
      </c>
      <c r="S17" s="66"/>
      <c r="T17" s="307" t="s">
        <v>15</v>
      </c>
      <c r="U17" s="320"/>
      <c r="V17" s="226">
        <f>H10</f>
        <v>95.670523329369175</v>
      </c>
      <c r="W17" s="103">
        <f>W16/100*95.67</f>
        <v>122.10185708437501</v>
      </c>
      <c r="X17" s="318" t="s">
        <v>14</v>
      </c>
      <c r="Y17" s="319"/>
      <c r="Z17" s="104">
        <f>Z16/100*95.67</f>
        <v>122.10185708437501</v>
      </c>
    </row>
    <row r="18" spans="2:26" s="105" customFormat="1" ht="30" customHeight="1" thickTop="1" thickBot="1" x14ac:dyDescent="0.35">
      <c r="B18" s="106"/>
      <c r="C18" s="106"/>
      <c r="D18" s="106"/>
      <c r="E18" s="107"/>
      <c r="F18" s="108"/>
      <c r="G18" s="108"/>
      <c r="H18" s="108"/>
      <c r="I18" s="107"/>
      <c r="K18" s="106"/>
      <c r="L18" s="109"/>
      <c r="M18" s="110"/>
      <c r="N18" s="109"/>
      <c r="O18" s="111"/>
      <c r="P18" s="111"/>
      <c r="Q18" s="112"/>
      <c r="R18" s="110"/>
      <c r="S18" s="106"/>
      <c r="T18" s="113"/>
      <c r="U18" s="107"/>
      <c r="V18" s="227"/>
      <c r="W18" s="114"/>
      <c r="X18" s="228"/>
      <c r="Y18" s="229"/>
      <c r="Z18" s="114"/>
    </row>
    <row r="19" spans="2:26" ht="22.2" thickTop="1" thickBot="1" x14ac:dyDescent="0.35">
      <c r="B19" s="277" t="s">
        <v>56</v>
      </c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278"/>
      <c r="T19" s="278"/>
      <c r="U19" s="278"/>
      <c r="V19" s="278"/>
      <c r="W19" s="279"/>
    </row>
    <row r="20" spans="2:26" ht="16.8" thickTop="1" thickBot="1" x14ac:dyDescent="0.35">
      <c r="B20" s="329" t="s">
        <v>32</v>
      </c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1"/>
      <c r="O20" s="331"/>
      <c r="P20" s="331"/>
      <c r="Q20" s="331"/>
      <c r="R20" s="332"/>
      <c r="T20" s="334" t="s">
        <v>36</v>
      </c>
      <c r="U20" s="335"/>
      <c r="V20" s="335"/>
      <c r="W20" s="336"/>
    </row>
    <row r="21" spans="2:26" ht="16.8" customHeight="1" thickTop="1" thickBot="1" x14ac:dyDescent="0.35">
      <c r="B21" s="322" t="s">
        <v>42</v>
      </c>
      <c r="C21" s="326"/>
      <c r="D21" s="326"/>
      <c r="E21" s="326"/>
      <c r="F21" s="326"/>
      <c r="G21" s="323"/>
      <c r="H21" s="303" t="s">
        <v>43</v>
      </c>
      <c r="I21" s="326"/>
      <c r="J21" s="326"/>
      <c r="K21" s="326"/>
      <c r="L21" s="326"/>
      <c r="M21" s="323"/>
      <c r="N21" s="116"/>
      <c r="O21" s="116"/>
      <c r="P21" s="116"/>
      <c r="Q21" s="117"/>
      <c r="R21" s="118"/>
      <c r="T21" s="337" t="s">
        <v>41</v>
      </c>
      <c r="U21" s="338"/>
      <c r="V21" s="338"/>
      <c r="W21" s="339"/>
    </row>
    <row r="22" spans="2:26" ht="16.2" thickTop="1" x14ac:dyDescent="0.3">
      <c r="B22" s="230" t="s">
        <v>18</v>
      </c>
      <c r="C22" s="12" t="s">
        <v>19</v>
      </c>
      <c r="D22" s="12" t="s">
        <v>20</v>
      </c>
      <c r="E22" s="231" t="s">
        <v>29</v>
      </c>
      <c r="F22" s="11"/>
      <c r="G22" s="14"/>
      <c r="H22" s="232" t="s">
        <v>18</v>
      </c>
      <c r="I22" s="12" t="s">
        <v>19</v>
      </c>
      <c r="J22" s="12" t="s">
        <v>20</v>
      </c>
      <c r="K22" s="231" t="s">
        <v>29</v>
      </c>
      <c r="L22" s="11"/>
      <c r="M22" s="14"/>
      <c r="N22" s="116"/>
      <c r="O22" s="116"/>
      <c r="P22" s="116"/>
      <c r="Q22" s="117"/>
      <c r="R22" s="118"/>
      <c r="T22" s="340"/>
      <c r="U22" s="341"/>
      <c r="V22" s="341"/>
      <c r="W22" s="342"/>
    </row>
    <row r="23" spans="2:26" ht="16.2" thickBot="1" x14ac:dyDescent="0.35">
      <c r="B23" s="233">
        <f>D4</f>
        <v>100</v>
      </c>
      <c r="C23" s="234">
        <f>E4</f>
        <v>0.04</v>
      </c>
      <c r="D23" s="235">
        <f>B23*C23</f>
        <v>4</v>
      </c>
      <c r="E23" s="236">
        <f>G4</f>
        <v>0.05</v>
      </c>
      <c r="F23" s="28"/>
      <c r="G23" s="29"/>
      <c r="H23" s="237">
        <f>B23</f>
        <v>100</v>
      </c>
      <c r="I23" s="238">
        <f>C23</f>
        <v>0.04</v>
      </c>
      <c r="J23" s="239">
        <f>D23</f>
        <v>4</v>
      </c>
      <c r="K23" s="240">
        <f>E23</f>
        <v>0.05</v>
      </c>
      <c r="L23" s="28"/>
      <c r="M23" s="29"/>
      <c r="N23" s="116"/>
      <c r="O23" s="116"/>
      <c r="P23" s="116"/>
      <c r="Q23" s="117"/>
      <c r="R23" s="118"/>
      <c r="T23" s="340"/>
      <c r="U23" s="341"/>
      <c r="V23" s="341"/>
      <c r="W23" s="342"/>
    </row>
    <row r="24" spans="2:26" ht="63.6" thickTop="1" thickBot="1" x14ac:dyDescent="0.35">
      <c r="B24" s="241" t="s">
        <v>21</v>
      </c>
      <c r="C24" s="242" t="s">
        <v>27</v>
      </c>
      <c r="D24" s="243" t="s">
        <v>22</v>
      </c>
      <c r="E24" s="242" t="s">
        <v>23</v>
      </c>
      <c r="F24" s="242" t="s">
        <v>24</v>
      </c>
      <c r="G24" s="91"/>
      <c r="H24" s="244" t="s">
        <v>21</v>
      </c>
      <c r="I24" s="242" t="s">
        <v>27</v>
      </c>
      <c r="J24" s="354" t="s">
        <v>22</v>
      </c>
      <c r="K24" s="355"/>
      <c r="L24" s="243" t="s">
        <v>28</v>
      </c>
      <c r="M24" s="91"/>
      <c r="N24" s="116"/>
      <c r="O24" s="356" t="s">
        <v>30</v>
      </c>
      <c r="P24" s="357"/>
      <c r="Q24" s="358"/>
      <c r="R24" s="359"/>
      <c r="T24" s="343"/>
      <c r="U24" s="344"/>
      <c r="V24" s="344"/>
      <c r="W24" s="345"/>
    </row>
    <row r="25" spans="2:26" ht="16.2" thickTop="1" x14ac:dyDescent="0.3">
      <c r="B25" s="10">
        <v>1</v>
      </c>
      <c r="C25" s="195">
        <f>D23</f>
        <v>4</v>
      </c>
      <c r="D25" s="195">
        <f>C25*((1+$E$23)^(-B25))</f>
        <v>3.8095238095238093</v>
      </c>
      <c r="E25" s="195">
        <f>D25/$D$30</f>
        <v>3.9819201118076797E-2</v>
      </c>
      <c r="F25" s="195">
        <f>B25*E25</f>
        <v>3.9819201118076797E-2</v>
      </c>
      <c r="G25" s="14"/>
      <c r="H25" s="171">
        <v>1</v>
      </c>
      <c r="I25" s="195">
        <f>$J$23</f>
        <v>4</v>
      </c>
      <c r="J25" s="195">
        <f>((1+$K$23)^(-H25))</f>
        <v>0.95238095238095233</v>
      </c>
      <c r="K25" s="195">
        <f t="shared" ref="K25:K29" si="5">J25*I25</f>
        <v>3.8095238095238093</v>
      </c>
      <c r="L25" s="195">
        <f t="shared" ref="L25:L29" si="6">K25*H25</f>
        <v>3.8095238095238093</v>
      </c>
      <c r="M25" s="14"/>
      <c r="N25" s="117"/>
      <c r="O25" s="93">
        <v>0</v>
      </c>
      <c r="P25" s="154"/>
      <c r="Q25" s="94">
        <v>44927</v>
      </c>
      <c r="R25" s="8"/>
      <c r="T25" s="122" t="s">
        <v>37</v>
      </c>
      <c r="U25" s="123"/>
      <c r="V25" s="123"/>
      <c r="W25" s="124">
        <v>0.04</v>
      </c>
    </row>
    <row r="26" spans="2:26" ht="16.2" thickBot="1" x14ac:dyDescent="0.35">
      <c r="B26" s="24">
        <v>2</v>
      </c>
      <c r="C26" s="196">
        <f>C25</f>
        <v>4</v>
      </c>
      <c r="D26" s="196">
        <f>C26*((1+$E$23)^(-B26))</f>
        <v>3.6281179138321993</v>
      </c>
      <c r="E26" s="196">
        <f>D26/$D$30</f>
        <v>3.792304868388266E-2</v>
      </c>
      <c r="F26" s="196">
        <f t="shared" ref="F26:F29" si="7">B26*E26</f>
        <v>7.5846097367765319E-2</v>
      </c>
      <c r="G26" s="29"/>
      <c r="H26" s="25">
        <v>2</v>
      </c>
      <c r="I26" s="196">
        <f>$J$23</f>
        <v>4</v>
      </c>
      <c r="J26" s="196">
        <f>((1+$K$23)^(-H26))</f>
        <v>0.90702947845804982</v>
      </c>
      <c r="K26" s="196">
        <f t="shared" si="5"/>
        <v>3.6281179138321993</v>
      </c>
      <c r="L26" s="196">
        <f t="shared" si="6"/>
        <v>7.2562358276643986</v>
      </c>
      <c r="M26" s="29"/>
      <c r="N26" s="117"/>
      <c r="O26" s="24">
        <v>1</v>
      </c>
      <c r="P26" s="25"/>
      <c r="Q26" s="92">
        <v>45292</v>
      </c>
      <c r="R26" s="6">
        <v>4</v>
      </c>
      <c r="T26" s="125" t="s">
        <v>38</v>
      </c>
      <c r="U26" s="126"/>
      <c r="V26" s="126"/>
      <c r="W26" s="127">
        <v>0.01</v>
      </c>
    </row>
    <row r="27" spans="2:26" ht="16.8" thickTop="1" thickBot="1" x14ac:dyDescent="0.35">
      <c r="B27" s="24">
        <v>3</v>
      </c>
      <c r="C27" s="196">
        <f t="shared" ref="C27:C28" si="8">C26</f>
        <v>4</v>
      </c>
      <c r="D27" s="196">
        <f>C27*((1+$E$23)^(-B27))</f>
        <v>3.4553503941259041</v>
      </c>
      <c r="E27" s="196">
        <f>D27/$D$30</f>
        <v>3.6117189222745393E-2</v>
      </c>
      <c r="F27" s="196">
        <f t="shared" si="7"/>
        <v>0.10835156766823617</v>
      </c>
      <c r="G27" s="29"/>
      <c r="H27" s="25">
        <v>3</v>
      </c>
      <c r="I27" s="196">
        <f>$J$23</f>
        <v>4</v>
      </c>
      <c r="J27" s="196">
        <f>((1+$K$23)^(-H27))</f>
        <v>0.86383759853147601</v>
      </c>
      <c r="K27" s="196">
        <f t="shared" si="5"/>
        <v>3.4553503941259041</v>
      </c>
      <c r="L27" s="196">
        <f t="shared" si="6"/>
        <v>10.366051182377712</v>
      </c>
      <c r="M27" s="29"/>
      <c r="N27" s="117"/>
      <c r="O27" s="24">
        <v>2</v>
      </c>
      <c r="P27" s="25"/>
      <c r="Q27" s="92">
        <v>45658</v>
      </c>
      <c r="R27" s="6">
        <v>4</v>
      </c>
      <c r="T27" s="362" t="s">
        <v>40</v>
      </c>
      <c r="U27" s="363"/>
      <c r="V27" s="363"/>
      <c r="W27" s="364"/>
    </row>
    <row r="28" spans="2:26" ht="16.2" thickTop="1" x14ac:dyDescent="0.3">
      <c r="B28" s="24">
        <v>4</v>
      </c>
      <c r="C28" s="196">
        <f t="shared" si="8"/>
        <v>4</v>
      </c>
      <c r="D28" s="196">
        <f>C28*((1+$E$23)^(-B28))</f>
        <v>3.2908098991675279</v>
      </c>
      <c r="E28" s="196">
        <f>D28/$D$30</f>
        <v>3.4397323069281331E-2</v>
      </c>
      <c r="F28" s="196">
        <f t="shared" si="7"/>
        <v>0.13758929227712532</v>
      </c>
      <c r="G28" s="29"/>
      <c r="H28" s="25">
        <v>4</v>
      </c>
      <c r="I28" s="196">
        <f>$J$23</f>
        <v>4</v>
      </c>
      <c r="J28" s="196">
        <f>((1+$K$23)^(-H28))</f>
        <v>0.82270247479188197</v>
      </c>
      <c r="K28" s="196">
        <f t="shared" si="5"/>
        <v>3.2908098991675279</v>
      </c>
      <c r="L28" s="196">
        <f t="shared" si="6"/>
        <v>13.163239596670111</v>
      </c>
      <c r="M28" s="29"/>
      <c r="N28" s="117"/>
      <c r="O28" s="24">
        <v>3</v>
      </c>
      <c r="P28" s="25"/>
      <c r="Q28" s="92">
        <v>46023</v>
      </c>
      <c r="R28" s="6">
        <v>4</v>
      </c>
      <c r="T28" s="128" t="s">
        <v>33</v>
      </c>
      <c r="U28" s="129"/>
      <c r="V28" s="130">
        <v>104.57970718719454</v>
      </c>
      <c r="W28" s="131">
        <f>W25-W26</f>
        <v>0.03</v>
      </c>
    </row>
    <row r="29" spans="2:26" x14ac:dyDescent="0.3">
      <c r="B29" s="24">
        <v>5</v>
      </c>
      <c r="C29" s="196">
        <f>C28+B23</f>
        <v>104</v>
      </c>
      <c r="D29" s="196">
        <f>C29*((1+$E$23)^(-B29))</f>
        <v>81.486721312719737</v>
      </c>
      <c r="E29" s="196">
        <f>D29/$D$30</f>
        <v>0.85174323790601381</v>
      </c>
      <c r="F29" s="196">
        <f t="shared" si="7"/>
        <v>4.2587161895300687</v>
      </c>
      <c r="G29" s="29"/>
      <c r="H29" s="25">
        <v>5</v>
      </c>
      <c r="I29" s="196">
        <f>$J$23+H23</f>
        <v>104</v>
      </c>
      <c r="J29" s="196">
        <f>((1+$K$23)^(-H29))</f>
        <v>0.78352616646845896</v>
      </c>
      <c r="K29" s="196">
        <f t="shared" si="5"/>
        <v>81.486721312719737</v>
      </c>
      <c r="L29" s="196">
        <f t="shared" si="6"/>
        <v>407.43360656359869</v>
      </c>
      <c r="M29" s="29"/>
      <c r="N29" s="117"/>
      <c r="O29" s="24">
        <v>4</v>
      </c>
      <c r="P29" s="25"/>
      <c r="Q29" s="92">
        <v>46388</v>
      </c>
      <c r="R29" s="6">
        <v>4</v>
      </c>
      <c r="T29" s="132" t="s">
        <v>34</v>
      </c>
      <c r="U29" s="133"/>
      <c r="V29" s="134">
        <v>95.670523329369175</v>
      </c>
      <c r="W29" s="135">
        <f>W25+W26</f>
        <v>0.05</v>
      </c>
    </row>
    <row r="30" spans="2:26" ht="16.2" thickBot="1" x14ac:dyDescent="0.35">
      <c r="B30" s="96"/>
      <c r="C30" s="197">
        <f>SUM(C25:C29)</f>
        <v>120</v>
      </c>
      <c r="D30" s="245">
        <f>SUM(D25:D29)</f>
        <v>95.670523329369175</v>
      </c>
      <c r="E30" s="197">
        <f>SUM(E25:E29)</f>
        <v>1</v>
      </c>
      <c r="F30" s="115"/>
      <c r="G30" s="95"/>
      <c r="H30" s="155"/>
      <c r="I30" s="197">
        <f>SUM(I25:I29)</f>
        <v>120</v>
      </c>
      <c r="J30" s="197"/>
      <c r="K30" s="197">
        <f>SUM(K25:K29)</f>
        <v>95.670523329369175</v>
      </c>
      <c r="L30" s="197">
        <f>SUM(L25:L29)</f>
        <v>442.02865697983469</v>
      </c>
      <c r="M30" s="95"/>
      <c r="N30" s="117"/>
      <c r="O30" s="24">
        <v>5</v>
      </c>
      <c r="P30" s="25"/>
      <c r="Q30" s="92">
        <v>46753</v>
      </c>
      <c r="R30" s="6">
        <v>104</v>
      </c>
      <c r="T30" s="136" t="s">
        <v>35</v>
      </c>
      <c r="U30" s="137"/>
      <c r="V30" s="138">
        <f>V28-V29</f>
        <v>8.9091838578253686</v>
      </c>
      <c r="W30" s="139"/>
    </row>
    <row r="31" spans="2:26" ht="16.8" thickTop="1" thickBot="1" x14ac:dyDescent="0.35">
      <c r="B31" s="98"/>
      <c r="C31" s="160"/>
      <c r="D31" s="246"/>
      <c r="E31" s="160"/>
      <c r="F31" s="272">
        <f>SUM(F25:F29)</f>
        <v>4.6203223479612721</v>
      </c>
      <c r="G31" s="248" t="s">
        <v>25</v>
      </c>
      <c r="H31" s="156"/>
      <c r="I31" s="160"/>
      <c r="J31" s="160"/>
      <c r="K31" s="160"/>
      <c r="L31" s="247">
        <f>L30/K30</f>
        <v>4.6203223479612729</v>
      </c>
      <c r="M31" s="248" t="s">
        <v>25</v>
      </c>
      <c r="N31" s="117"/>
      <c r="O31" s="96"/>
      <c r="P31" s="155"/>
      <c r="Q31" s="97"/>
      <c r="R31" s="95"/>
      <c r="T31" s="140"/>
      <c r="U31" s="141"/>
      <c r="V31" s="142">
        <f>2*100*(1/100)</f>
        <v>2</v>
      </c>
      <c r="W31" s="143"/>
    </row>
    <row r="32" spans="2:26" ht="32.4" thickTop="1" thickBot="1" x14ac:dyDescent="0.35">
      <c r="B32" s="98"/>
      <c r="C32" s="160"/>
      <c r="D32" s="246"/>
      <c r="E32" s="160"/>
      <c r="F32" s="249">
        <f>(F31/(1+E23))</f>
        <v>4.4003069980583538</v>
      </c>
      <c r="G32" s="250" t="s">
        <v>26</v>
      </c>
      <c r="H32" s="156"/>
      <c r="I32" s="160"/>
      <c r="J32" s="160"/>
      <c r="K32" s="160"/>
      <c r="L32" s="249">
        <f>(L31/(1+K23))</f>
        <v>4.4003069980583547</v>
      </c>
      <c r="M32" s="250" t="s">
        <v>26</v>
      </c>
      <c r="N32" s="119"/>
      <c r="O32" s="98"/>
      <c r="P32" s="156"/>
      <c r="Q32" s="251" t="s">
        <v>26</v>
      </c>
      <c r="R32" s="120">
        <f>MDURATION(Q25,Q30,C23,G4,1)</f>
        <v>4.4003069980583547</v>
      </c>
      <c r="S32" s="121"/>
      <c r="T32" s="144" t="s">
        <v>26</v>
      </c>
      <c r="U32" s="145"/>
      <c r="V32" s="146">
        <f>V30/V31</f>
        <v>4.4545919289126843</v>
      </c>
      <c r="W32" s="147" t="s">
        <v>39</v>
      </c>
    </row>
    <row r="33" spans="2:23" ht="16.8" thickTop="1" thickBot="1" x14ac:dyDescent="0.35"/>
    <row r="34" spans="2:23" ht="16.8" thickTop="1" thickBot="1" x14ac:dyDescent="0.35">
      <c r="B34" s="277" t="s">
        <v>57</v>
      </c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9"/>
      <c r="U34" s="252"/>
      <c r="V34" s="252"/>
      <c r="W34" s="252"/>
    </row>
    <row r="35" spans="2:23" ht="16.8" thickTop="1" thickBot="1" x14ac:dyDescent="0.35">
      <c r="B35" s="307" t="s">
        <v>44</v>
      </c>
      <c r="C35" s="308"/>
      <c r="D35" s="308"/>
      <c r="E35" s="308"/>
      <c r="F35" s="308"/>
      <c r="G35" s="321"/>
      <c r="H35" s="307" t="s">
        <v>49</v>
      </c>
      <c r="I35" s="308"/>
      <c r="J35" s="308"/>
      <c r="K35" s="308"/>
      <c r="L35" s="308"/>
      <c r="M35" s="321"/>
      <c r="N35" s="307" t="s">
        <v>50</v>
      </c>
      <c r="O35" s="308"/>
      <c r="P35" s="308"/>
      <c r="Q35" s="308"/>
      <c r="R35" s="308"/>
      <c r="S35" s="308"/>
      <c r="T35" s="321"/>
    </row>
    <row r="36" spans="2:23" ht="16.2" thickTop="1" x14ac:dyDescent="0.3">
      <c r="B36" s="230" t="s">
        <v>18</v>
      </c>
      <c r="C36" s="12" t="s">
        <v>19</v>
      </c>
      <c r="D36" s="12" t="s">
        <v>20</v>
      </c>
      <c r="E36" s="231" t="s">
        <v>29</v>
      </c>
      <c r="F36" s="11"/>
      <c r="G36" s="14"/>
      <c r="H36" s="230" t="s">
        <v>18</v>
      </c>
      <c r="I36" s="12" t="s">
        <v>19</v>
      </c>
      <c r="J36" s="12" t="s">
        <v>20</v>
      </c>
      <c r="K36" s="231" t="s">
        <v>29</v>
      </c>
      <c r="L36" s="11"/>
      <c r="M36" s="14"/>
      <c r="N36" s="284" t="s">
        <v>18</v>
      </c>
      <c r="O36" s="285"/>
      <c r="P36" s="12" t="s">
        <v>19</v>
      </c>
      <c r="Q36" s="12" t="s">
        <v>20</v>
      </c>
      <c r="R36" s="231" t="s">
        <v>29</v>
      </c>
      <c r="S36" s="11"/>
      <c r="T36" s="14"/>
    </row>
    <row r="37" spans="2:23" x14ac:dyDescent="0.3">
      <c r="B37" s="253">
        <v>100</v>
      </c>
      <c r="C37" s="254">
        <v>0.06</v>
      </c>
      <c r="D37" s="235">
        <f>B37*C37</f>
        <v>6</v>
      </c>
      <c r="E37" s="236">
        <f>G4</f>
        <v>0.05</v>
      </c>
      <c r="F37" s="28"/>
      <c r="G37" s="29"/>
      <c r="H37" s="253">
        <v>200</v>
      </c>
      <c r="I37" s="254">
        <v>0.05</v>
      </c>
      <c r="J37" s="235">
        <f>H37*I37</f>
        <v>10</v>
      </c>
      <c r="K37" s="236">
        <f>E37</f>
        <v>0.05</v>
      </c>
      <c r="L37" s="28"/>
      <c r="M37" s="29"/>
      <c r="N37" s="282">
        <v>300</v>
      </c>
      <c r="O37" s="283"/>
      <c r="P37" s="254">
        <v>0.04</v>
      </c>
      <c r="Q37" s="235">
        <f>N37*P37</f>
        <v>12</v>
      </c>
      <c r="R37" s="236">
        <f>E37</f>
        <v>0.05</v>
      </c>
      <c r="S37" s="289"/>
      <c r="T37" s="276"/>
    </row>
    <row r="38" spans="2:23" ht="47.4" thickBot="1" x14ac:dyDescent="0.35">
      <c r="B38" s="241" t="s">
        <v>21</v>
      </c>
      <c r="C38" s="242" t="s">
        <v>27</v>
      </c>
      <c r="D38" s="243" t="s">
        <v>22</v>
      </c>
      <c r="E38" s="242" t="s">
        <v>23</v>
      </c>
      <c r="F38" s="242" t="s">
        <v>24</v>
      </c>
      <c r="G38" s="91"/>
      <c r="H38" s="241" t="s">
        <v>21</v>
      </c>
      <c r="I38" s="242" t="s">
        <v>27</v>
      </c>
      <c r="J38" s="243" t="s">
        <v>22</v>
      </c>
      <c r="K38" s="242" t="s">
        <v>23</v>
      </c>
      <c r="L38" s="242" t="s">
        <v>24</v>
      </c>
      <c r="M38" s="91"/>
      <c r="N38" s="280" t="s">
        <v>21</v>
      </c>
      <c r="O38" s="281"/>
      <c r="P38" s="242" t="s">
        <v>27</v>
      </c>
      <c r="Q38" s="243" t="s">
        <v>22</v>
      </c>
      <c r="R38" s="242" t="s">
        <v>23</v>
      </c>
      <c r="S38" s="288" t="s">
        <v>24</v>
      </c>
      <c r="T38" s="274"/>
    </row>
    <row r="39" spans="2:23" ht="16.2" thickTop="1" x14ac:dyDescent="0.3">
      <c r="B39" s="10">
        <v>1</v>
      </c>
      <c r="C39" s="195">
        <f>D37</f>
        <v>6</v>
      </c>
      <c r="D39" s="195">
        <f>C39*((1+$E$23)^(-B39))</f>
        <v>5.7142857142857135</v>
      </c>
      <c r="E39" s="255">
        <f>D39/$D$44</f>
        <v>5.4771536258403461E-2</v>
      </c>
      <c r="F39" s="195">
        <f>B39*E39</f>
        <v>5.4771536258403461E-2</v>
      </c>
      <c r="G39" s="14"/>
      <c r="H39" s="10">
        <v>1</v>
      </c>
      <c r="I39" s="195">
        <f>J37</f>
        <v>10</v>
      </c>
      <c r="J39" s="195">
        <f>I39*((1+$E$23)^(-H39))</f>
        <v>9.5238095238095237</v>
      </c>
      <c r="K39" s="255">
        <f>J39/$J$44</f>
        <v>4.7619047619047616E-2</v>
      </c>
      <c r="L39" s="195">
        <f>H39*K39</f>
        <v>4.7619047619047616E-2</v>
      </c>
      <c r="M39" s="14"/>
      <c r="N39" s="360">
        <v>1</v>
      </c>
      <c r="O39" s="361"/>
      <c r="P39" s="195">
        <f>Q37</f>
        <v>12</v>
      </c>
      <c r="Q39" s="255">
        <f>P39*((1+$E$23)^(-N39))</f>
        <v>11.428571428571427</v>
      </c>
      <c r="R39" s="255">
        <f>Q39/$Q$44</f>
        <v>3.9495737394501046E-2</v>
      </c>
      <c r="S39" s="286">
        <f>N39*R39</f>
        <v>3.9495737394501046E-2</v>
      </c>
      <c r="T39" s="287"/>
    </row>
    <row r="40" spans="2:23" x14ac:dyDescent="0.3">
      <c r="B40" s="24">
        <v>2</v>
      </c>
      <c r="C40" s="196">
        <f>C39</f>
        <v>6</v>
      </c>
      <c r="D40" s="196">
        <f>C40*((1+$E$23)^(-B40))</f>
        <v>5.4421768707482991</v>
      </c>
      <c r="E40" s="196">
        <f t="shared" ref="E40:E43" si="9">D40/$D$44</f>
        <v>5.2163367865146158E-2</v>
      </c>
      <c r="F40" s="196">
        <f t="shared" ref="F40:F43" si="10">B40*E40</f>
        <v>0.10432673573029232</v>
      </c>
      <c r="G40" s="29"/>
      <c r="H40" s="24">
        <v>2</v>
      </c>
      <c r="I40" s="196">
        <f>I39</f>
        <v>10</v>
      </c>
      <c r="J40" s="196">
        <f>I40*((1+$E$23)^(-H40))</f>
        <v>9.0702947845804989</v>
      </c>
      <c r="K40" s="196">
        <f t="shared" ref="K40:K43" si="11">J40/$J$44</f>
        <v>4.5351473922902494E-2</v>
      </c>
      <c r="L40" s="196">
        <f t="shared" ref="L40:L43" si="12">H40*K40</f>
        <v>9.0702947845804988E-2</v>
      </c>
      <c r="M40" s="29"/>
      <c r="N40" s="365">
        <v>2</v>
      </c>
      <c r="O40" s="366"/>
      <c r="P40" s="196">
        <f>P39</f>
        <v>12</v>
      </c>
      <c r="Q40" s="196">
        <f t="shared" ref="Q40:Q43" si="13">P40*((1+$E$23)^(-N40))</f>
        <v>10.884353741496598</v>
      </c>
      <c r="R40" s="196">
        <f t="shared" ref="R40:R43" si="14">Q40/$Q$44</f>
        <v>3.76149879947629E-2</v>
      </c>
      <c r="S40" s="275">
        <f t="shared" ref="S40:S43" si="15">N40*R40</f>
        <v>7.5229975989525799E-2</v>
      </c>
      <c r="T40" s="276"/>
    </row>
    <row r="41" spans="2:23" x14ac:dyDescent="0.3">
      <c r="B41" s="24">
        <v>3</v>
      </c>
      <c r="C41" s="196">
        <f t="shared" ref="C41:C42" si="16">C40</f>
        <v>6</v>
      </c>
      <c r="D41" s="196">
        <f>C41*((1+$E$23)^(-B41))</f>
        <v>5.1830255911888559</v>
      </c>
      <c r="E41" s="196">
        <f t="shared" si="9"/>
        <v>4.9679397966805865E-2</v>
      </c>
      <c r="F41" s="196">
        <f t="shared" si="10"/>
        <v>0.14903819390041759</v>
      </c>
      <c r="G41" s="29"/>
      <c r="H41" s="158">
        <v>3</v>
      </c>
      <c r="I41" s="196">
        <f>I40+H37</f>
        <v>210</v>
      </c>
      <c r="J41" s="196">
        <f>I41*((1+$E$23)^(-H41))</f>
        <v>181.40589569160997</v>
      </c>
      <c r="K41" s="196">
        <f t="shared" si="11"/>
        <v>0.90702947845804982</v>
      </c>
      <c r="L41" s="196">
        <f t="shared" si="12"/>
        <v>2.7210884353741496</v>
      </c>
      <c r="M41" s="29"/>
      <c r="N41" s="365">
        <v>3</v>
      </c>
      <c r="O41" s="366"/>
      <c r="P41" s="196">
        <f t="shared" ref="P41" si="17">P40</f>
        <v>12</v>
      </c>
      <c r="Q41" s="196">
        <f t="shared" si="13"/>
        <v>10.366051182377712</v>
      </c>
      <c r="R41" s="196">
        <f t="shared" si="14"/>
        <v>3.5823798090250381E-2</v>
      </c>
      <c r="S41" s="275">
        <f t="shared" si="15"/>
        <v>0.10747139427075114</v>
      </c>
      <c r="T41" s="276"/>
    </row>
    <row r="42" spans="2:23" x14ac:dyDescent="0.3">
      <c r="B42" s="24">
        <v>4</v>
      </c>
      <c r="C42" s="196">
        <f t="shared" si="16"/>
        <v>6</v>
      </c>
      <c r="D42" s="196">
        <f>C42*((1+$E$23)^(-B42))</f>
        <v>4.936214848751292</v>
      </c>
      <c r="E42" s="196">
        <f t="shared" si="9"/>
        <v>4.731371234933892E-2</v>
      </c>
      <c r="F42" s="196">
        <f t="shared" si="10"/>
        <v>0.18925484939735568</v>
      </c>
      <c r="G42" s="29"/>
      <c r="H42" s="24"/>
      <c r="I42" s="196"/>
      <c r="J42" s="196">
        <f>I42*((1+$E$23)^(-H42))</f>
        <v>0</v>
      </c>
      <c r="K42" s="196">
        <f t="shared" si="11"/>
        <v>0</v>
      </c>
      <c r="L42" s="196">
        <f t="shared" si="12"/>
        <v>0</v>
      </c>
      <c r="M42" s="29"/>
      <c r="N42" s="367">
        <v>4</v>
      </c>
      <c r="O42" s="368"/>
      <c r="P42" s="196">
        <f>P41+N37</f>
        <v>312</v>
      </c>
      <c r="Q42" s="196">
        <f t="shared" si="13"/>
        <v>256.6831721350672</v>
      </c>
      <c r="R42" s="196">
        <f t="shared" si="14"/>
        <v>0.88706547652048573</v>
      </c>
      <c r="S42" s="275">
        <f t="shared" si="15"/>
        <v>3.5482619060819429</v>
      </c>
      <c r="T42" s="276"/>
    </row>
    <row r="43" spans="2:23" x14ac:dyDescent="0.3">
      <c r="B43" s="158">
        <v>5</v>
      </c>
      <c r="C43" s="196">
        <f>C42+B37</f>
        <v>106</v>
      </c>
      <c r="D43" s="196">
        <f>C43*((1+$E$23)^(-B43))</f>
        <v>83.053773645656648</v>
      </c>
      <c r="E43" s="196">
        <f t="shared" si="9"/>
        <v>0.79607198556030556</v>
      </c>
      <c r="F43" s="196">
        <f t="shared" si="10"/>
        <v>3.980359927801528</v>
      </c>
      <c r="G43" s="29"/>
      <c r="H43" s="24"/>
      <c r="I43" s="196"/>
      <c r="J43" s="196">
        <f>I43*((1+$E$23)^(-H43))</f>
        <v>0</v>
      </c>
      <c r="K43" s="196">
        <f t="shared" si="11"/>
        <v>0</v>
      </c>
      <c r="L43" s="196">
        <f t="shared" si="12"/>
        <v>0</v>
      </c>
      <c r="M43" s="29"/>
      <c r="N43" s="365"/>
      <c r="O43" s="366"/>
      <c r="P43" s="196"/>
      <c r="Q43" s="196">
        <f t="shared" si="13"/>
        <v>0</v>
      </c>
      <c r="R43" s="196">
        <f t="shared" si="14"/>
        <v>0</v>
      </c>
      <c r="S43" s="275">
        <f t="shared" si="15"/>
        <v>0</v>
      </c>
      <c r="T43" s="276"/>
    </row>
    <row r="44" spans="2:23" ht="16.2" thickBot="1" x14ac:dyDescent="0.35">
      <c r="B44" s="96"/>
      <c r="C44" s="197">
        <f>SUM(C39:C43)</f>
        <v>130</v>
      </c>
      <c r="D44" s="245">
        <f>SUM(D39:D43)</f>
        <v>104.32947667063081</v>
      </c>
      <c r="E44" s="197">
        <f>SUM(E39:E43)</f>
        <v>1</v>
      </c>
      <c r="F44" s="115"/>
      <c r="G44" s="95"/>
      <c r="H44" s="96"/>
      <c r="I44" s="197">
        <f>SUM(I39:I43)</f>
        <v>230</v>
      </c>
      <c r="J44" s="245">
        <f>SUM(J39:J43)</f>
        <v>200</v>
      </c>
      <c r="K44" s="197">
        <f>SUM(K39:K43)</f>
        <v>0.99999999999999989</v>
      </c>
      <c r="L44" s="115"/>
      <c r="M44" s="95"/>
      <c r="N44" s="369"/>
      <c r="O44" s="370"/>
      <c r="P44" s="197">
        <f>SUM(P39:P43)</f>
        <v>348</v>
      </c>
      <c r="Q44" s="245">
        <f>SUM(Q39:Q43)</f>
        <v>289.36214848751291</v>
      </c>
      <c r="R44" s="197">
        <f>SUM(R39:R43)</f>
        <v>1</v>
      </c>
      <c r="S44" s="275"/>
      <c r="T44" s="276"/>
    </row>
    <row r="45" spans="2:23" ht="16.8" thickTop="1" thickBot="1" x14ac:dyDescent="0.35">
      <c r="B45" s="351" t="s">
        <v>44</v>
      </c>
      <c r="C45" s="352"/>
      <c r="D45" s="352"/>
      <c r="E45" s="353"/>
      <c r="F45" s="256">
        <f>SUM(F39:F43)</f>
        <v>4.4777512430879973</v>
      </c>
      <c r="G45" s="257" t="s">
        <v>25</v>
      </c>
      <c r="H45" s="305" t="s">
        <v>49</v>
      </c>
      <c r="I45" s="301"/>
      <c r="J45" s="301"/>
      <c r="K45" s="302"/>
      <c r="L45" s="256">
        <f>SUM(L39:L43)</f>
        <v>2.8594104308390023</v>
      </c>
      <c r="M45" s="257" t="s">
        <v>25</v>
      </c>
      <c r="N45" s="305" t="s">
        <v>50</v>
      </c>
      <c r="O45" s="301"/>
      <c r="P45" s="301"/>
      <c r="Q45" s="301"/>
      <c r="R45" s="302"/>
      <c r="S45" s="273">
        <f>SUM(S39:S43)</f>
        <v>3.7704590137367209</v>
      </c>
      <c r="T45" s="274"/>
    </row>
    <row r="46" spans="2:23" ht="16.8" thickTop="1" thickBot="1" x14ac:dyDescent="0.35">
      <c r="B46" s="351"/>
      <c r="C46" s="352"/>
      <c r="D46" s="352"/>
      <c r="E46" s="353"/>
      <c r="F46" s="258">
        <f>(F45/(1+E37))</f>
        <v>4.2645249934171403</v>
      </c>
      <c r="G46" s="250" t="s">
        <v>26</v>
      </c>
      <c r="H46" s="322"/>
      <c r="I46" s="303"/>
      <c r="J46" s="303"/>
      <c r="K46" s="304"/>
      <c r="L46" s="258">
        <f>(L45/(1+K37))</f>
        <v>2.7232480293704784</v>
      </c>
      <c r="M46" s="250" t="s">
        <v>26</v>
      </c>
      <c r="N46" s="322"/>
      <c r="O46" s="303"/>
      <c r="P46" s="303"/>
      <c r="Q46" s="303"/>
      <c r="R46" s="304"/>
      <c r="S46" s="371">
        <f>(S45/(1+R37))</f>
        <v>3.5909133464159244</v>
      </c>
      <c r="T46" s="372"/>
    </row>
    <row r="47" spans="2:23" ht="16.2" thickTop="1" x14ac:dyDescent="0.3">
      <c r="B47" s="157" t="s">
        <v>46</v>
      </c>
      <c r="C47" s="11"/>
      <c r="D47" s="168"/>
      <c r="E47" s="171"/>
      <c r="F47" s="164">
        <f>F45*B37</f>
        <v>447.77512430879972</v>
      </c>
      <c r="G47" s="14"/>
      <c r="H47" s="171"/>
      <c r="I47" s="11"/>
      <c r="J47" s="11"/>
      <c r="K47" s="11"/>
      <c r="L47" s="164">
        <f>L45*H37</f>
        <v>571.88208616780048</v>
      </c>
      <c r="M47" s="14"/>
      <c r="N47" s="190"/>
      <c r="O47" s="171"/>
      <c r="P47" s="11"/>
      <c r="Q47" s="11"/>
      <c r="R47" s="11"/>
      <c r="S47" s="168"/>
      <c r="T47" s="173">
        <f>S45*N37</f>
        <v>1131.1377041210162</v>
      </c>
    </row>
    <row r="48" spans="2:23" x14ac:dyDescent="0.3">
      <c r="B48" s="158" t="s">
        <v>51</v>
      </c>
      <c r="C48" s="28"/>
      <c r="D48" s="169"/>
      <c r="E48" s="25"/>
      <c r="F48" s="165">
        <f>$F$47+$L$47+$T$47</f>
        <v>2150.7949145976163</v>
      </c>
      <c r="G48" s="29"/>
      <c r="H48" s="25"/>
      <c r="I48" s="28"/>
      <c r="J48" s="28"/>
      <c r="K48" s="28"/>
      <c r="L48" s="165">
        <f>$F$47+$L$47+$T$47</f>
        <v>2150.7949145976163</v>
      </c>
      <c r="M48" s="29"/>
      <c r="N48" s="191"/>
      <c r="O48" s="25"/>
      <c r="P48" s="28"/>
      <c r="Q48" s="28"/>
      <c r="R48" s="28"/>
      <c r="S48" s="169"/>
      <c r="T48" s="174">
        <f>$F$47+$L$47+$T$47</f>
        <v>2150.7949145976163</v>
      </c>
    </row>
    <row r="49" spans="2:20" ht="16.2" thickBot="1" x14ac:dyDescent="0.35">
      <c r="B49" s="159" t="s">
        <v>47</v>
      </c>
      <c r="C49" s="184"/>
      <c r="D49" s="84"/>
      <c r="E49" s="155"/>
      <c r="F49" s="166">
        <f>$B$37+$H$37+$N$37</f>
        <v>600</v>
      </c>
      <c r="G49" s="95"/>
      <c r="H49" s="155"/>
      <c r="I49" s="97"/>
      <c r="J49" s="97"/>
      <c r="K49" s="97"/>
      <c r="L49" s="166">
        <f>$B$37+$H$37+$N$37</f>
        <v>600</v>
      </c>
      <c r="M49" s="95"/>
      <c r="N49" s="192"/>
      <c r="O49" s="155"/>
      <c r="P49" s="97"/>
      <c r="Q49" s="97"/>
      <c r="R49" s="97"/>
      <c r="S49" s="170"/>
      <c r="T49" s="175">
        <f>$B$37+$H$37+$N$37</f>
        <v>600</v>
      </c>
    </row>
    <row r="50" spans="2:20" ht="16.8" thickTop="1" thickBot="1" x14ac:dyDescent="0.35">
      <c r="B50" s="162" t="s">
        <v>45</v>
      </c>
      <c r="C50" s="163"/>
      <c r="D50" s="186"/>
      <c r="E50" s="187"/>
      <c r="F50" s="167">
        <f>F48/F49</f>
        <v>3.5846581909960271</v>
      </c>
      <c r="G50" s="188"/>
      <c r="H50" s="172"/>
      <c r="I50" s="161"/>
      <c r="J50" s="161"/>
      <c r="K50" s="161"/>
      <c r="L50" s="167">
        <f>L48/L49</f>
        <v>3.5846581909960271</v>
      </c>
      <c r="M50" s="188"/>
      <c r="N50" s="193"/>
      <c r="O50" s="172"/>
      <c r="P50" s="161"/>
      <c r="Q50" s="161"/>
      <c r="R50" s="161"/>
      <c r="S50" s="177"/>
      <c r="T50" s="176">
        <f>T48/T49</f>
        <v>3.5846581909960271</v>
      </c>
    </row>
    <row r="51" spans="2:20" ht="16.8" thickTop="1" thickBot="1" x14ac:dyDescent="0.35">
      <c r="B51" s="178" t="s">
        <v>48</v>
      </c>
      <c r="C51" s="179"/>
      <c r="D51" s="182"/>
      <c r="E51" s="185"/>
      <c r="F51" s="180">
        <f>F50/(1+E37)</f>
        <v>3.4139601819009782</v>
      </c>
      <c r="G51" s="189"/>
      <c r="H51" s="156"/>
      <c r="I51" s="160"/>
      <c r="J51" s="160"/>
      <c r="K51" s="160"/>
      <c r="L51" s="180">
        <f>L50/(1+K37)</f>
        <v>3.4139601819009782</v>
      </c>
      <c r="M51" s="189"/>
      <c r="N51" s="194"/>
      <c r="O51" s="156"/>
      <c r="P51" s="160"/>
      <c r="Q51" s="160"/>
      <c r="R51" s="160"/>
      <c r="S51" s="182"/>
      <c r="T51" s="183">
        <f>T50/(1+S37)</f>
        <v>3.5846581909960271</v>
      </c>
    </row>
    <row r="52" spans="2:20" s="105" customFormat="1" ht="16.8" thickTop="1" thickBot="1" x14ac:dyDescent="0.35">
      <c r="B52" s="203"/>
      <c r="C52" s="106"/>
      <c r="D52" s="106"/>
      <c r="E52" s="106"/>
      <c r="F52" s="204"/>
      <c r="G52" s="106"/>
      <c r="H52" s="106"/>
      <c r="I52" s="106"/>
      <c r="J52" s="106"/>
      <c r="K52" s="106"/>
      <c r="L52" s="204"/>
      <c r="M52" s="106"/>
      <c r="N52" s="106"/>
      <c r="O52" s="106"/>
      <c r="P52" s="106"/>
      <c r="Q52" s="106"/>
      <c r="R52" s="106"/>
      <c r="S52" s="106"/>
      <c r="T52" s="204"/>
    </row>
    <row r="53" spans="2:20" ht="16.8" thickTop="1" thickBot="1" x14ac:dyDescent="0.35">
      <c r="B53" s="373" t="s">
        <v>58</v>
      </c>
      <c r="C53" s="374"/>
      <c r="D53" s="374"/>
      <c r="E53" s="374"/>
      <c r="F53" s="374"/>
      <c r="G53" s="374"/>
      <c r="H53" s="374"/>
      <c r="I53" s="374"/>
      <c r="J53" s="375"/>
    </row>
    <row r="54" spans="2:20" ht="16.2" thickTop="1" x14ac:dyDescent="0.3">
      <c r="B54" s="379" t="s">
        <v>21</v>
      </c>
      <c r="C54" s="259" t="s">
        <v>18</v>
      </c>
      <c r="D54" s="260" t="s">
        <v>18</v>
      </c>
      <c r="E54" s="12" t="s">
        <v>18</v>
      </c>
      <c r="F54" s="261" t="s">
        <v>29</v>
      </c>
      <c r="G54" s="22"/>
      <c r="H54" s="22"/>
      <c r="I54" s="205"/>
      <c r="J54" s="376" t="s">
        <v>53</v>
      </c>
    </row>
    <row r="55" spans="2:20" ht="16.2" thickBot="1" x14ac:dyDescent="0.35">
      <c r="B55" s="347"/>
      <c r="C55" s="262">
        <f>B37</f>
        <v>100</v>
      </c>
      <c r="D55" s="263">
        <f>H37</f>
        <v>200</v>
      </c>
      <c r="E55" s="264">
        <f>N37</f>
        <v>300</v>
      </c>
      <c r="F55" s="211">
        <f>E37</f>
        <v>0.05</v>
      </c>
      <c r="G55" s="16"/>
      <c r="H55" s="16"/>
      <c r="I55" s="91"/>
      <c r="J55" s="377"/>
    </row>
    <row r="56" spans="2:20" ht="16.2" thickTop="1" x14ac:dyDescent="0.3">
      <c r="B56" s="347"/>
      <c r="C56" s="259" t="s">
        <v>19</v>
      </c>
      <c r="D56" s="260" t="s">
        <v>19</v>
      </c>
      <c r="E56" s="265" t="s">
        <v>19</v>
      </c>
      <c r="F56" s="380" t="s">
        <v>55</v>
      </c>
      <c r="G56" s="382" t="s">
        <v>22</v>
      </c>
      <c r="H56" s="382" t="s">
        <v>23</v>
      </c>
      <c r="I56" s="384" t="s">
        <v>52</v>
      </c>
      <c r="J56" s="377"/>
    </row>
    <row r="57" spans="2:20" ht="16.2" thickBot="1" x14ac:dyDescent="0.35">
      <c r="B57" s="348"/>
      <c r="C57" s="266">
        <f>C37</f>
        <v>0.06</v>
      </c>
      <c r="D57" s="267">
        <f>I37</f>
        <v>0.05</v>
      </c>
      <c r="E57" s="268">
        <f>P37</f>
        <v>0.04</v>
      </c>
      <c r="F57" s="381"/>
      <c r="G57" s="383"/>
      <c r="H57" s="383"/>
      <c r="I57" s="385"/>
      <c r="J57" s="377"/>
    </row>
    <row r="58" spans="2:20" ht="16.2" thickTop="1" x14ac:dyDescent="0.3">
      <c r="B58" s="269">
        <v>1</v>
      </c>
      <c r="C58" s="195">
        <f>$C$55*$C$57</f>
        <v>6</v>
      </c>
      <c r="D58" s="195">
        <f>$D$55*$D$57</f>
        <v>10</v>
      </c>
      <c r="E58" s="221">
        <f>$E$55*$E$57</f>
        <v>12</v>
      </c>
      <c r="F58" s="212">
        <f>C58+D58+E58</f>
        <v>28</v>
      </c>
      <c r="G58" s="195">
        <f>F58*((1+$F$55)^(-B58))</f>
        <v>26.666666666666664</v>
      </c>
      <c r="H58" s="195">
        <f>G58/$G$63</f>
        <v>4.4916696710288563E-2</v>
      </c>
      <c r="I58" s="198">
        <f>H58*B58</f>
        <v>4.4916696710288563E-2</v>
      </c>
      <c r="J58" s="377"/>
    </row>
    <row r="59" spans="2:20" x14ac:dyDescent="0.3">
      <c r="B59" s="270">
        <v>2</v>
      </c>
      <c r="C59" s="196">
        <f t="shared" ref="C59:C61" si="18">$C$55*$C$57</f>
        <v>6</v>
      </c>
      <c r="D59" s="196">
        <f t="shared" ref="D59" si="19">$D$55*$D$57</f>
        <v>10</v>
      </c>
      <c r="E59" s="222">
        <f t="shared" ref="E59:E60" si="20">$E$55*$E$57</f>
        <v>12</v>
      </c>
      <c r="F59" s="213">
        <f t="shared" ref="F59:F62" si="21">C59+D59+E59</f>
        <v>28</v>
      </c>
      <c r="G59" s="196">
        <f t="shared" ref="G59:G62" si="22">F59*((1+$F$55)^(-B59))</f>
        <v>25.396825396825395</v>
      </c>
      <c r="H59" s="196">
        <f t="shared" ref="H59:H62" si="23">G59/$G$63</f>
        <v>4.2777806390751016E-2</v>
      </c>
      <c r="I59" s="199">
        <f t="shared" ref="I59:I62" si="24">H59*B59</f>
        <v>8.5555612781502033E-2</v>
      </c>
      <c r="J59" s="377"/>
    </row>
    <row r="60" spans="2:20" x14ac:dyDescent="0.3">
      <c r="B60" s="270">
        <v>3</v>
      </c>
      <c r="C60" s="196">
        <f t="shared" si="18"/>
        <v>6</v>
      </c>
      <c r="D60" s="219">
        <f>($D$55*$D$57)+D55</f>
        <v>210</v>
      </c>
      <c r="E60" s="222">
        <f t="shared" si="20"/>
        <v>12</v>
      </c>
      <c r="F60" s="213">
        <f t="shared" si="21"/>
        <v>228</v>
      </c>
      <c r="G60" s="196">
        <f t="shared" si="22"/>
        <v>196.95497246517652</v>
      </c>
      <c r="H60" s="196">
        <f t="shared" si="23"/>
        <v>0.33174625364255889</v>
      </c>
      <c r="I60" s="199">
        <f t="shared" si="24"/>
        <v>0.99523876092767671</v>
      </c>
      <c r="J60" s="377"/>
    </row>
    <row r="61" spans="2:20" ht="16.2" thickBot="1" x14ac:dyDescent="0.35">
      <c r="B61" s="270">
        <v>4</v>
      </c>
      <c r="C61" s="196">
        <f t="shared" si="18"/>
        <v>6</v>
      </c>
      <c r="D61" s="196"/>
      <c r="E61" s="224">
        <f>($E$55*$E$57)+E55</f>
        <v>312</v>
      </c>
      <c r="F61" s="225">
        <f t="shared" si="21"/>
        <v>318</v>
      </c>
      <c r="G61" s="196">
        <f t="shared" si="22"/>
        <v>261.61938698381846</v>
      </c>
      <c r="H61" s="196">
        <f t="shared" si="23"/>
        <v>0.44066544970064214</v>
      </c>
      <c r="I61" s="199">
        <f t="shared" si="24"/>
        <v>1.7626617988025686</v>
      </c>
      <c r="J61" s="377"/>
    </row>
    <row r="62" spans="2:20" ht="16.8" thickTop="1" thickBot="1" x14ac:dyDescent="0.35">
      <c r="B62" s="271">
        <v>5</v>
      </c>
      <c r="C62" s="220">
        <f>($C$55*$C$57)+C55</f>
        <v>106</v>
      </c>
      <c r="D62" s="200"/>
      <c r="E62" s="223"/>
      <c r="F62" s="214">
        <f t="shared" si="21"/>
        <v>106</v>
      </c>
      <c r="G62" s="200">
        <f t="shared" si="22"/>
        <v>83.053773645656648</v>
      </c>
      <c r="H62" s="200">
        <f t="shared" si="23"/>
        <v>0.1398937935557594</v>
      </c>
      <c r="I62" s="201">
        <f t="shared" si="24"/>
        <v>0.69946896777879697</v>
      </c>
      <c r="J62" s="378"/>
      <c r="K62" s="307" t="s">
        <v>54</v>
      </c>
      <c r="L62" s="321"/>
    </row>
    <row r="63" spans="2:20" ht="16.8" thickTop="1" thickBot="1" x14ac:dyDescent="0.35">
      <c r="B63" s="98"/>
      <c r="C63" s="160"/>
      <c r="D63" s="160"/>
      <c r="E63" s="189"/>
      <c r="F63" s="156"/>
      <c r="G63" s="202">
        <f>SUM(G58:G62)</f>
        <v>593.69162515814367</v>
      </c>
      <c r="H63" s="208">
        <f>SUM(H58:H62)</f>
        <v>1</v>
      </c>
      <c r="I63" s="209">
        <f>SUM(I58:I62)</f>
        <v>3.5878418370008331</v>
      </c>
      <c r="J63" s="206" t="s">
        <v>25</v>
      </c>
      <c r="K63" s="215">
        <f>F50</f>
        <v>3.5846581909960271</v>
      </c>
      <c r="L63" s="216">
        <f>I63-K63</f>
        <v>3.1836460048060289E-3</v>
      </c>
    </row>
    <row r="64" spans="2:20" ht="16.8" thickTop="1" thickBot="1" x14ac:dyDescent="0.35">
      <c r="B64" s="98"/>
      <c r="C64" s="160"/>
      <c r="D64" s="160"/>
      <c r="E64" s="189"/>
      <c r="F64" s="156"/>
      <c r="G64" s="160"/>
      <c r="H64" s="181"/>
      <c r="I64" s="210">
        <f>I63/(1+F55)</f>
        <v>3.4169922257150791</v>
      </c>
      <c r="J64" s="207" t="s">
        <v>26</v>
      </c>
      <c r="K64" s="217">
        <f>F51</f>
        <v>3.4139601819009782</v>
      </c>
      <c r="L64" s="218">
        <f>I64-K64</f>
        <v>3.0320438141009376E-3</v>
      </c>
    </row>
    <row r="65" ht="16.2" thickTop="1" x14ac:dyDescent="0.3"/>
  </sheetData>
  <sheetProtection password="FD21" sheet="1" objects="1" scenarios="1" selectLockedCells="1"/>
  <mergeCells count="63">
    <mergeCell ref="B53:J53"/>
    <mergeCell ref="J54:J62"/>
    <mergeCell ref="K62:L62"/>
    <mergeCell ref="B54:B57"/>
    <mergeCell ref="F56:F57"/>
    <mergeCell ref="G56:G57"/>
    <mergeCell ref="H56:H57"/>
    <mergeCell ref="I56:I57"/>
    <mergeCell ref="B45:E46"/>
    <mergeCell ref="H45:K46"/>
    <mergeCell ref="N45:R46"/>
    <mergeCell ref="J24:K24"/>
    <mergeCell ref="O24:R24"/>
    <mergeCell ref="B35:G35"/>
    <mergeCell ref="H35:M35"/>
    <mergeCell ref="N35:T35"/>
    <mergeCell ref="N39:O39"/>
    <mergeCell ref="T27:W27"/>
    <mergeCell ref="N40:O40"/>
    <mergeCell ref="N41:O41"/>
    <mergeCell ref="N42:O42"/>
    <mergeCell ref="N43:O43"/>
    <mergeCell ref="N44:O44"/>
    <mergeCell ref="S46:T46"/>
    <mergeCell ref="B20:R20"/>
    <mergeCell ref="B19:W19"/>
    <mergeCell ref="T20:W20"/>
    <mergeCell ref="T21:W24"/>
    <mergeCell ref="T5:T16"/>
    <mergeCell ref="T17:U17"/>
    <mergeCell ref="B21:G21"/>
    <mergeCell ref="H21:M21"/>
    <mergeCell ref="K6:Q6"/>
    <mergeCell ref="K7:R7"/>
    <mergeCell ref="R8:R9"/>
    <mergeCell ref="B2:I2"/>
    <mergeCell ref="F16:H17"/>
    <mergeCell ref="E16:E17"/>
    <mergeCell ref="I16:I17"/>
    <mergeCell ref="L8:Q9"/>
    <mergeCell ref="O10:Q10"/>
    <mergeCell ref="K5:Q5"/>
    <mergeCell ref="K2:Z4"/>
    <mergeCell ref="X17:Y17"/>
    <mergeCell ref="V5:Y5"/>
    <mergeCell ref="V7:Z7"/>
    <mergeCell ref="V6:Z6"/>
    <mergeCell ref="Y10:Z10"/>
    <mergeCell ref="U8:Z9"/>
    <mergeCell ref="H9:I9"/>
    <mergeCell ref="B34:T34"/>
    <mergeCell ref="N38:O38"/>
    <mergeCell ref="N37:O37"/>
    <mergeCell ref="N36:O36"/>
    <mergeCell ref="S39:T39"/>
    <mergeCell ref="S38:T38"/>
    <mergeCell ref="S37:T37"/>
    <mergeCell ref="S45:T45"/>
    <mergeCell ref="S40:T40"/>
    <mergeCell ref="S41:T41"/>
    <mergeCell ref="S42:T42"/>
    <mergeCell ref="S43:T43"/>
    <mergeCell ref="S44:T44"/>
  </mergeCells>
  <pageMargins left="0.7" right="0.7" top="0.75" bottom="0.75" header="0.3" footer="0.3"/>
  <pageSetup paperSize="9" orientation="portrait" horizontalDpi="4294967293" verticalDpi="0" r:id="rId1"/>
  <ignoredErrors>
    <ignoredError sqref="Q11:Q15 N12:N15 M11:M15 L11:L15 H10:I10 E5 D6:E15 G11:G15 I11:I15 Z5 W11:Z17 V16 V30 T47:T50 F51 L51 S51 L47:L50 F48 F47 F49:F50 C58 D58:E58 G58 E60 C60 C61:D61 D62:E62 C59:E59 D60 F59:G59 C63:G63 C62 G62 E61 F60:G60 G61 I58 H59:I62 H58 H63:I63 I64 K63:L64 F55:F58 L17:R17 C55:E57 B23:L32 R32 B37:T41 B46:T46 B42:H44 C45:T45" unlockedFormula="1"/>
    <ignoredError sqref="H11:H15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Calcul valeur obligation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2023-08-16T15:56:46Z</dcterms:created>
  <dcterms:modified xsi:type="dcterms:W3CDTF">2023-11-13T09:47:44Z</dcterms:modified>
</cp:coreProperties>
</file>